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GAD PARROQUIAL LA VILLEGAS 2020\PRESUPUESTO AÑO 2020\APROBACION DE PRESUPUESTO Y PAC PARA EL 2020, EN REUNION EXTRAORDINARIA DEL 10 DE ENERO DE 2020\"/>
    </mc:Choice>
  </mc:AlternateContent>
  <bookViews>
    <workbookView xWindow="120" yWindow="105" windowWidth="20115" windowHeight="7935" firstSheet="1" activeTab="4"/>
  </bookViews>
  <sheets>
    <sheet name="ASIGNACION DEL ESTADO" sheetId="2" r:id="rId1"/>
    <sheet name="DISTRIBUTIVO DE REMUNERACIONES" sheetId="3" r:id="rId2"/>
    <sheet name="POA (2)" sheetId="5" r:id="rId3"/>
    <sheet name="PRESUPUESTO" sheetId="4" r:id="rId4"/>
    <sheet name="POA AL SUBIR EL PAC" sheetId="1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L81" i="5" l="1"/>
  <c r="L80" i="5"/>
  <c r="L59" i="1" l="1"/>
  <c r="L75" i="5"/>
  <c r="L58" i="5"/>
  <c r="L50" i="5"/>
  <c r="L48" i="5"/>
  <c r="L46" i="5"/>
  <c r="L44" i="5"/>
  <c r="L42" i="5"/>
  <c r="L40" i="5"/>
  <c r="L38" i="5"/>
  <c r="L36" i="5"/>
  <c r="L34" i="5"/>
  <c r="L32" i="5"/>
  <c r="L30" i="5"/>
  <c r="L28" i="5"/>
  <c r="L26" i="5"/>
  <c r="L22" i="5"/>
  <c r="L23" i="5" s="1"/>
  <c r="L24" i="5" s="1"/>
  <c r="L20" i="5"/>
  <c r="L18" i="5"/>
  <c r="L16" i="5"/>
  <c r="L34" i="1"/>
  <c r="L78" i="5" l="1"/>
  <c r="L28" i="1"/>
  <c r="L26" i="1"/>
  <c r="L22" i="1"/>
  <c r="L23" i="1" s="1"/>
  <c r="L24" i="1" s="1"/>
  <c r="L20" i="1"/>
  <c r="L32" i="1"/>
  <c r="L48" i="1"/>
  <c r="K13" i="4" l="1"/>
  <c r="L50" i="1" l="1"/>
  <c r="L46" i="1"/>
  <c r="D27" i="4"/>
  <c r="L30" i="1" l="1"/>
  <c r="L38" i="1"/>
  <c r="L44" i="1" l="1"/>
  <c r="L36" i="1"/>
  <c r="L18" i="1" l="1"/>
  <c r="D22" i="4"/>
  <c r="D24" i="4"/>
  <c r="D16" i="4"/>
  <c r="D101" i="4" l="1"/>
  <c r="C99" i="4"/>
  <c r="C98" i="4"/>
  <c r="C95" i="4"/>
  <c r="D94" i="4" s="1"/>
  <c r="C91" i="4"/>
  <c r="D90" i="4" s="1"/>
  <c r="C88" i="4"/>
  <c r="C87" i="4"/>
  <c r="C86" i="4"/>
  <c r="C84" i="4"/>
  <c r="C83" i="4"/>
  <c r="C81" i="4"/>
  <c r="D80" i="4" s="1"/>
  <c r="C79" i="4"/>
  <c r="C78" i="4"/>
  <c r="C77" i="4"/>
  <c r="C74" i="4"/>
  <c r="C73" i="4"/>
  <c r="C71" i="4"/>
  <c r="D70" i="4" s="1"/>
  <c r="C69" i="4"/>
  <c r="D68" i="4" s="1"/>
  <c r="C67" i="4"/>
  <c r="C66" i="4"/>
  <c r="C64" i="4"/>
  <c r="D63" i="4" s="1"/>
  <c r="C59" i="4"/>
  <c r="D58" i="4" s="1"/>
  <c r="C56" i="4"/>
  <c r="D55" i="4" s="1"/>
  <c r="C53" i="4"/>
  <c r="D52" i="4" s="1"/>
  <c r="C51" i="4"/>
  <c r="D50" i="4" s="1"/>
  <c r="C47" i="4"/>
  <c r="D46" i="4" s="1"/>
  <c r="C44" i="4"/>
  <c r="C43" i="4"/>
  <c r="C41" i="4"/>
  <c r="C40" i="4"/>
  <c r="C38" i="4"/>
  <c r="D37" i="4" s="1"/>
  <c r="E20" i="4"/>
  <c r="D18" i="4"/>
  <c r="D12" i="4"/>
  <c r="D9" i="4"/>
  <c r="D82" i="4" l="1"/>
  <c r="D97" i="4"/>
  <c r="D42" i="4"/>
  <c r="D65" i="4"/>
  <c r="D72" i="4"/>
  <c r="D85" i="4"/>
  <c r="D76" i="4"/>
  <c r="E14" i="4"/>
  <c r="D39" i="4"/>
  <c r="E7" i="4"/>
  <c r="E35" i="4" l="1"/>
  <c r="E61" i="4"/>
  <c r="E30" i="4"/>
  <c r="L76" i="1"/>
  <c r="E104" i="4" l="1"/>
  <c r="Q17" i="3"/>
  <c r="P11" i="3"/>
  <c r="O11" i="3"/>
  <c r="N11" i="3"/>
  <c r="M11" i="3"/>
  <c r="I10" i="3"/>
  <c r="J10" i="3" s="1"/>
  <c r="I9" i="3"/>
  <c r="J9" i="3" s="1"/>
  <c r="H9" i="3"/>
  <c r="I8" i="3"/>
  <c r="J8" i="3" s="1"/>
  <c r="H8" i="3"/>
  <c r="I7" i="3"/>
  <c r="K7" i="3" s="1"/>
  <c r="H7" i="3"/>
  <c r="I6" i="3"/>
  <c r="H6" i="3"/>
  <c r="I5" i="3"/>
  <c r="H5" i="3"/>
  <c r="F9" i="2"/>
  <c r="F12" i="2" s="1"/>
  <c r="F7" i="2"/>
  <c r="F5" i="2"/>
  <c r="K9" i="3" l="1"/>
  <c r="Q9" i="3" s="1"/>
  <c r="I11" i="3"/>
  <c r="K10" i="3"/>
  <c r="Q10" i="3" s="1"/>
  <c r="J5" i="3"/>
  <c r="K8" i="3"/>
  <c r="Q8" i="3" s="1"/>
  <c r="K5" i="3"/>
  <c r="J6" i="3"/>
  <c r="Q6" i="3" s="1"/>
  <c r="K6" i="3"/>
  <c r="J7" i="3"/>
  <c r="Q7" i="3" s="1"/>
  <c r="Q5" i="3" l="1"/>
  <c r="J11" i="3"/>
  <c r="K11" i="3"/>
  <c r="Q11" i="3" l="1"/>
  <c r="L16" i="1"/>
  <c r="L42" i="1"/>
  <c r="L40" i="1"/>
</calcChain>
</file>

<file path=xl/sharedStrings.xml><?xml version="1.0" encoding="utf-8"?>
<sst xmlns="http://schemas.openxmlformats.org/spreadsheetml/2006/main" count="705" uniqueCount="331">
  <si>
    <t>EJE</t>
  </si>
  <si>
    <t>PROYECTO</t>
  </si>
  <si>
    <t>OBJETIVO</t>
  </si>
  <si>
    <t>RESULTADO</t>
  </si>
  <si>
    <t xml:space="preserve">MEDIOS DE VERIFICACION </t>
  </si>
  <si>
    <t>CRONOGRAMA</t>
  </si>
  <si>
    <t>PRESUPUESTO</t>
  </si>
  <si>
    <t>RESPONSABLES</t>
  </si>
  <si>
    <t>1 T</t>
  </si>
  <si>
    <t>2 T</t>
  </si>
  <si>
    <t>3 T</t>
  </si>
  <si>
    <t>4 T</t>
  </si>
  <si>
    <t xml:space="preserve">CODIGO </t>
  </si>
  <si>
    <t>PARTIDA PRESUPUESTARIA</t>
  </si>
  <si>
    <t>VALOR  ESTIMADO</t>
  </si>
  <si>
    <t>GAD</t>
  </si>
  <si>
    <t>OTROS</t>
  </si>
  <si>
    <t>x</t>
  </si>
  <si>
    <t>TOTAL PROYECTO</t>
  </si>
  <si>
    <t>Informes, Registros de Asistencia, Fotos.</t>
  </si>
  <si>
    <t>X</t>
  </si>
  <si>
    <t>Materiales de Oficina</t>
  </si>
  <si>
    <t>SOCIAL</t>
  </si>
  <si>
    <t>Informes, Fotos</t>
  </si>
  <si>
    <t>730205</t>
  </si>
  <si>
    <t>Espectaculos Culturales y Sociales</t>
  </si>
  <si>
    <t>GAD PROVINCIAL</t>
  </si>
  <si>
    <t>Urbanizacion y Embellecimiento</t>
  </si>
  <si>
    <t>Informes, Planillas de Obras, Fotos</t>
  </si>
  <si>
    <t>750104</t>
  </si>
  <si>
    <t>De Urbanizacion y Embellecimiento</t>
  </si>
  <si>
    <t>ECONOMICO PRODUCTIVO</t>
  </si>
  <si>
    <t>730204</t>
  </si>
  <si>
    <t>780102</t>
  </si>
  <si>
    <t>A Entidades Descentralizadas y Autónomas</t>
  </si>
  <si>
    <t>A entidades del Gobierno Seccional</t>
  </si>
  <si>
    <t>Remuneraciones Unificadas</t>
  </si>
  <si>
    <t>Decimotercer Sueldo</t>
  </si>
  <si>
    <t>Decimocuarto Sueldo</t>
  </si>
  <si>
    <t>Aporte Patronal</t>
  </si>
  <si>
    <t>Fondos de Reserva</t>
  </si>
  <si>
    <t xml:space="preserve">Compensación por Vacaciones no gozadas </t>
  </si>
  <si>
    <t>Telecomunicaciones</t>
  </si>
  <si>
    <t>Seguros</t>
  </si>
  <si>
    <t>GASTO CORRIENTE</t>
  </si>
  <si>
    <t>ACTIVIDADES PARA CUBRIR GASTO CORRIENTE</t>
  </si>
  <si>
    <t>INFORMES, FOTOGRAFIAS, ACTAS, ROLES DE PAGO</t>
  </si>
  <si>
    <t>Objetivos Nacionales del Plan Nacional de de toda la vida</t>
  </si>
  <si>
    <t>ON3.- Mejorar la calidad de vida de la población</t>
  </si>
  <si>
    <t>ON5.- Construir espacios de encuentro común y fortalecer la identidad nacionales, las identidades diversas, la plurinacionalidad y la interculturalidad</t>
  </si>
  <si>
    <t>ON7: Garantizar los derechos de la naturaleza y promover un ambiente sano y sustentable.</t>
  </si>
  <si>
    <t>ON2.- Auspiciar la igualdad, la cohesión, la inclusión y la equidad social y territorial en la diversidad</t>
  </si>
  <si>
    <t>ON8.- Consolidar el sistema económico social y solidario, de forma sostenible</t>
  </si>
  <si>
    <t>ON10.- Impulsar la transformación de la matriz productiva</t>
  </si>
  <si>
    <t xml:space="preserve">Actividades destinadas para el gasto corriente </t>
  </si>
  <si>
    <t>Elaborado por;</t>
  </si>
  <si>
    <t>SECRETARIA TESORERA</t>
  </si>
  <si>
    <t>840103</t>
  </si>
  <si>
    <t>Mobiliario</t>
  </si>
  <si>
    <t>840107</t>
  </si>
  <si>
    <t>Equipos y Sistemas Informaticos</t>
  </si>
  <si>
    <t>Comisiones Bancarias</t>
  </si>
  <si>
    <t>Arrendamiento y Licencias de Uso de Paquetes Informaticos</t>
  </si>
  <si>
    <t>Materiales de Impresion, Fotografia, Reproduccion y Publicaciones</t>
  </si>
  <si>
    <t>GAD PARROQUIAL RURAL LAS VILLEGAS</t>
  </si>
  <si>
    <t>Ing. Karen Vélez</t>
  </si>
  <si>
    <t>PRESIDENTE DEL GAD PARROQUIAL LA VILLEGAS</t>
  </si>
  <si>
    <t>Incentivar el uso sostenible de los recursos naturales y promover la conservación y recuperación de áreas con vegetación nativa y las fuentes hídricas.</t>
  </si>
  <si>
    <t>Promover procesos de construcción de equidad social y territorial para garantizar el pleno acceso a servicios básicos, educación, salud, cultura, deportes y recreación.</t>
  </si>
  <si>
    <t>Mejorar las capacidades de los moradores para lograr una mayor inserción laboral, el desarrollo de actividades productivas comunitarias y la generación de valor agregado en la producción agrícola parroquial.</t>
  </si>
  <si>
    <t>Propender una parroquia con crecimiento territorial planificado e imagen urbana ordenada, con acceso a servicios de agua potable, alcantarillado sanitario y pluvial, y alumbrado público.</t>
  </si>
  <si>
    <t>Propiciar una movilidad eficiente mediante un sistema de transporte que integre la cabecera parroquial y sus recintos y vías en buen estado y acceso a redes de internet en los espacios públicos.</t>
  </si>
  <si>
    <t>Promover la organización ciudadana urbana y rural para garantizar un gobierno democrático y participativo.</t>
  </si>
  <si>
    <t>Implementar de la Feria anual de Emprendimientos Agroproductivos y Comerciales.</t>
  </si>
  <si>
    <t>Feria anual de Emprendimientos Agroproductivos y Comerciales.</t>
  </si>
  <si>
    <t>Presidente GAD Parroquial La Villegas</t>
  </si>
  <si>
    <t xml:space="preserve">          </t>
  </si>
  <si>
    <t>730606</t>
  </si>
  <si>
    <t>Honorarios por Contratos Civiles de Servicios</t>
  </si>
  <si>
    <t>Lic. Rigoberto Véliz</t>
  </si>
  <si>
    <t>Iece</t>
  </si>
  <si>
    <t>730601</t>
  </si>
  <si>
    <t>Consultoría Asesoría e investigación especializada</t>
  </si>
  <si>
    <t>Fomento a la Producción Agrícola Ganadera y Turística en la Parroquia La Villegas 2020</t>
  </si>
  <si>
    <t>APORTE DEL GOBIERNO CENTRAL 2020</t>
  </si>
  <si>
    <t>CORRIENTE 30%</t>
  </si>
  <si>
    <t>INVERSIÓN 70%</t>
  </si>
  <si>
    <t>TOTAL</t>
  </si>
  <si>
    <t>GRUPOS DE ATENCIÓN PRIORITARIA ART 249</t>
  </si>
  <si>
    <t>COOTAD</t>
  </si>
  <si>
    <t>DISTRIBUTIVO DE REMUNERACIONES DEL GOBIERNO AUTONOMO DESCENTRALIZADO PARROQUIAL RURAL DE LA VILLEGAS</t>
  </si>
  <si>
    <t xml:space="preserve"> CORRESPONDIENTE AL AÑO 2020</t>
  </si>
  <si>
    <t>PERSONAL ADMINISTRATIVO</t>
  </si>
  <si>
    <t>No.</t>
  </si>
  <si>
    <t>NOMBRES</t>
  </si>
  <si>
    <t>Relación de Trabajo</t>
  </si>
  <si>
    <t xml:space="preserve">REGIMEN </t>
  </si>
  <si>
    <t>CARGO</t>
  </si>
  <si>
    <t>SALARIO MENSUAL</t>
  </si>
  <si>
    <t>DIAS LABORADOS</t>
  </si>
  <si>
    <t>SUELDO ANUAL- ENE- DIC</t>
  </si>
  <si>
    <t>APORTE PATRONAL</t>
  </si>
  <si>
    <t xml:space="preserve">IECE 0,50% </t>
  </si>
  <si>
    <t>OTROS DESCUENTOS PÓLIZA DE FIDELIDAD</t>
  </si>
  <si>
    <t>DECIMO TERCER SUELDO</t>
  </si>
  <si>
    <t>DECIMO CUARTO SUELDO</t>
  </si>
  <si>
    <t xml:space="preserve">FONDOS DE RESERVA </t>
  </si>
  <si>
    <t>VACACIONES</t>
  </si>
  <si>
    <t>VELIZ ORTEGA VICENTE RIGOBERTO</t>
  </si>
  <si>
    <t>05-LEY ORGÁNICA DE SERVICIO PUBLICO -LOSEP</t>
  </si>
  <si>
    <t>NOMBRAMIENTO</t>
  </si>
  <si>
    <t>PRESIDENTE</t>
  </si>
  <si>
    <t>ZAMBRANO ZAMBRANO LEPZIG MARIA</t>
  </si>
  <si>
    <t>VICEPRESIDENTA</t>
  </si>
  <si>
    <t>MUÑOZ LEON CARLOS DANIEL</t>
  </si>
  <si>
    <t>VOCAL</t>
  </si>
  <si>
    <t>BRAVO VALAREZO BYRON GEOVANNY</t>
  </si>
  <si>
    <t>GAIBOR LUNA OSCAR LENIN</t>
  </si>
  <si>
    <t>VELEZ BARAHONA KAREN MARILYN</t>
  </si>
  <si>
    <t>SECRETARIA -TESORERO</t>
  </si>
  <si>
    <t xml:space="preserve">TOTAL </t>
  </si>
  <si>
    <t>Nº</t>
  </si>
  <si>
    <t>INVERSIÓN</t>
  </si>
  <si>
    <t>FACTURA POR MES</t>
  </si>
  <si>
    <t>SUAREZ SOSA ANGEL MIGUEL</t>
  </si>
  <si>
    <t>ASISTENTE ADMINISTRATIVO</t>
  </si>
  <si>
    <t>La Villegas, 20 de Octubre del 2019</t>
  </si>
  <si>
    <t>ELABORADO POR:</t>
  </si>
  <si>
    <t>APROBADO POR:</t>
  </si>
  <si>
    <t>ING. KAREN VÉLEZ</t>
  </si>
  <si>
    <t>LIC. VICENTE RIGOBERTO VÉLIZ</t>
  </si>
  <si>
    <t>SECRETARIA - TESORERA</t>
  </si>
  <si>
    <t>730613</t>
  </si>
  <si>
    <t>Adecentamiento e Iuminación del Parterre de la Av La Villegas de la Parroquia La Villegas</t>
  </si>
  <si>
    <t>Construcción de Muro en la Cancha del Barrio La Loma, Parroquia La Villegas</t>
  </si>
  <si>
    <t>POLÍTICO INSTITUCIONAL</t>
  </si>
  <si>
    <t>730605</t>
  </si>
  <si>
    <t>Estudio y Diseño de Proyectos</t>
  </si>
  <si>
    <t>Actualización del PDYOT</t>
  </si>
  <si>
    <t>Contratación de un gestor social para el año 2020</t>
  </si>
  <si>
    <t>Adqusición de aires acondicionados, para oficina del Gad Parroquial y Salón del Gad Parroquia</t>
  </si>
  <si>
    <t>Contratación de Estudio y diseño de los proyectos remodelación del Parque Los Laureles, y Construcción de Muro en la Cancha del Barrio La Loma de la Parroquia La Villegas</t>
  </si>
  <si>
    <t>Adquisición de una impresora para uso del Gad Parroquial La Villegas</t>
  </si>
  <si>
    <t>Aporte a Conagopare Nacional y Provincial sobre los aportes para inversión</t>
  </si>
  <si>
    <t>Edición Impresión, Reproducción Publicaciones</t>
  </si>
  <si>
    <t>Manejo de la página web institucional, difusión en redes sociales de las actividades que realiza el Gad Parroquial La Villegas</t>
  </si>
  <si>
    <t>730418</t>
  </si>
  <si>
    <t>Mantenimiento de áreas verdes y arreglo de vías alternas</t>
  </si>
  <si>
    <t>Remodelación Integral  del Parque del Barrio Los Laureles de la Parroquia La Villegas</t>
  </si>
  <si>
    <t xml:space="preserve">PARTIDA </t>
  </si>
  <si>
    <t xml:space="preserve">DENOMINACIÓN </t>
  </si>
  <si>
    <t>ASIGNACION</t>
  </si>
  <si>
    <t>SUBTOTAL</t>
  </si>
  <si>
    <t>INGRESOS CORRIENTES</t>
  </si>
  <si>
    <t>TASAS Y CONTRIBUCIONES</t>
  </si>
  <si>
    <t>1.3.01</t>
  </si>
  <si>
    <t>TASAS GENERALES</t>
  </si>
  <si>
    <t>1.3.01.03</t>
  </si>
  <si>
    <t>TRANSFERENCIAS Y DONACIONES CORRIENTES</t>
  </si>
  <si>
    <t>1.8.06</t>
  </si>
  <si>
    <t>APORTES Y PARTICIPACIONES CORRIENTES DEL REGIMEN SECCIONAL AUTONOMO</t>
  </si>
  <si>
    <t>1.8.06.08</t>
  </si>
  <si>
    <t xml:space="preserve">Transferencias a Juntas Parroquiales - Corriente </t>
  </si>
  <si>
    <t>INGRESOS DE CAPITAL</t>
  </si>
  <si>
    <t>TRANSFERENCIAS Y DONACIONES DE CAPITAL E INVERSION</t>
  </si>
  <si>
    <t>2.8.01</t>
  </si>
  <si>
    <t>Transferencias de Capital e Inversion del Sector Público</t>
  </si>
  <si>
    <t>2.8.01.04</t>
  </si>
  <si>
    <t>2.8.06</t>
  </si>
  <si>
    <t>APORTES Y PARTICIPACIONES DE CAPITAL E INVERSION DEL REGIMEN SECCIONAL AUTONOMO</t>
  </si>
  <si>
    <t>2.8.06.08</t>
  </si>
  <si>
    <t>Aporte a Juntas Parroquiales</t>
  </si>
  <si>
    <t>INGRESOS DE FINANCIAMIENTO</t>
  </si>
  <si>
    <t>SALDOS DISPONIBLES</t>
  </si>
  <si>
    <t>3.7.01.01</t>
  </si>
  <si>
    <t>De fondos del Gobierno Central</t>
  </si>
  <si>
    <t>3.8.</t>
  </si>
  <si>
    <t>CUENTAS PENDIENTES POR COBRAR</t>
  </si>
  <si>
    <t>3.8.01</t>
  </si>
  <si>
    <t>Cuentas Pendientes por cobrar</t>
  </si>
  <si>
    <t>3.8.01.01</t>
  </si>
  <si>
    <t>Del presupuesto General del estado a GADs parroquiales rurales</t>
  </si>
  <si>
    <t xml:space="preserve">TOTAL DE INGRESOS </t>
  </si>
  <si>
    <t>DISTRIBUCION DEL GASTO</t>
  </si>
  <si>
    <t>GASTO EN PERSONAL</t>
  </si>
  <si>
    <t>5.1.01</t>
  </si>
  <si>
    <t>REMUNERACIONES BASICAS</t>
  </si>
  <si>
    <t>51.01.05</t>
  </si>
  <si>
    <t>5.1.02</t>
  </si>
  <si>
    <t>REMUNERACIONES COMPLEMENTARIA</t>
  </si>
  <si>
    <t>51.02.03</t>
  </si>
  <si>
    <t>Decimo Tercer Sueldo</t>
  </si>
  <si>
    <t>51.02.04</t>
  </si>
  <si>
    <t>Decimo Cuarto Sueldo</t>
  </si>
  <si>
    <t>5.1.06</t>
  </si>
  <si>
    <t>APORTES PATRONALES A LA SEGURIDAD SOCIAL</t>
  </si>
  <si>
    <t>51.06.01</t>
  </si>
  <si>
    <t>51.06.02</t>
  </si>
  <si>
    <t>BIENES Y SENVICIOS DE CONSUMO</t>
  </si>
  <si>
    <t>5.3.01</t>
  </si>
  <si>
    <t>SERVICIOS BASICOS</t>
  </si>
  <si>
    <t>53.01.01</t>
  </si>
  <si>
    <t>Agua Potable</t>
  </si>
  <si>
    <t>53.01.04</t>
  </si>
  <si>
    <t>Energia Electrica</t>
  </si>
  <si>
    <t>53.01.05</t>
  </si>
  <si>
    <t>5.3.03</t>
  </si>
  <si>
    <t>TRASLADOS, INSTALACIONES, VIATICOS Y SUBSISTENCIAS</t>
  </si>
  <si>
    <t>53.03.03</t>
  </si>
  <si>
    <t>Viaticos y Subsistencias en el Interior</t>
  </si>
  <si>
    <t>5.3.07</t>
  </si>
  <si>
    <t>GASTOS EN INFORMATICA</t>
  </si>
  <si>
    <t>53.07.02</t>
  </si>
  <si>
    <t>Arrendamiento y licencias de uso de paquetes informaticos</t>
  </si>
  <si>
    <t>53.07.04</t>
  </si>
  <si>
    <t>Mantenimiento y reparacion de Sistemas y Equipos Informaticos</t>
  </si>
  <si>
    <t>5.3.08</t>
  </si>
  <si>
    <t>BIENES DE USO Y CONSUMO CORRIENTE</t>
  </si>
  <si>
    <t>53.08.04</t>
  </si>
  <si>
    <t>OTROS GASTOS CORRIENTES</t>
  </si>
  <si>
    <t>5.7.02</t>
  </si>
  <si>
    <t>SEGUROS, COSTOS FINANCIEROS Y OTROS GASTOS</t>
  </si>
  <si>
    <t>57.02.01</t>
  </si>
  <si>
    <t>57.02.03</t>
  </si>
  <si>
    <t>GASTO DE INVERSION</t>
  </si>
  <si>
    <t>GASTO EN PERSONAL PARA LA INVERSION</t>
  </si>
  <si>
    <t>Remuneraciones Básicas</t>
  </si>
  <si>
    <t>71.01.05</t>
  </si>
  <si>
    <t>Remuneraciones Complementarias</t>
  </si>
  <si>
    <t>71.02.03</t>
  </si>
  <si>
    <t>71.02.04</t>
  </si>
  <si>
    <t xml:space="preserve">INSTALACIONES , MANTENIMIENTOS Y REPARACIONES </t>
  </si>
  <si>
    <t>73.04.06</t>
  </si>
  <si>
    <t>Herramientas (Instalación, Mantenimiento y Reparaciones)</t>
  </si>
  <si>
    <t>7.1.05</t>
  </si>
  <si>
    <t>REMUNERACIONES TEMPORALES</t>
  </si>
  <si>
    <t>71.05.10</t>
  </si>
  <si>
    <t>Servicios Personal por Contrato</t>
  </si>
  <si>
    <t>Aportes Patronales a la Seguridad Social</t>
  </si>
  <si>
    <t>71.06.01</t>
  </si>
  <si>
    <t>71.06.02</t>
  </si>
  <si>
    <t>BIENES Y SERVICIOS PARA LA INVERSION</t>
  </si>
  <si>
    <t>Servicios Generales</t>
  </si>
  <si>
    <t>73.02.02</t>
  </si>
  <si>
    <t>Fletes y Maniobras</t>
  </si>
  <si>
    <t>73.02.05</t>
  </si>
  <si>
    <t>Espectaculos culturales y sociales</t>
  </si>
  <si>
    <t>73.02.07</t>
  </si>
  <si>
    <t>Difusión y Publicidad</t>
  </si>
  <si>
    <t>Instalaciones, Mantenimientos y Reparaciones</t>
  </si>
  <si>
    <t>73.04.19</t>
  </si>
  <si>
    <t>Instalación, Mantenimiento y Reparación de Bienes Deportivos</t>
  </si>
  <si>
    <t>Contratación de Estudios e Investigaciones</t>
  </si>
  <si>
    <t>73.06.03</t>
  </si>
  <si>
    <t>Servicio de Capacitación</t>
  </si>
  <si>
    <t>73.06.04</t>
  </si>
  <si>
    <t>Fiscalización e Inspección de obras</t>
  </si>
  <si>
    <t>Bienes de uso y consumo inversión</t>
  </si>
  <si>
    <t>73.08.03</t>
  </si>
  <si>
    <t>Combustible y lubricantes</t>
  </si>
  <si>
    <t>73.08.11</t>
  </si>
  <si>
    <t>Insumos, Bienes, Materiales y Suministros para la Construcción, Eléctricos, Plomería, Carpintería, Señalización Vial, Navegación y Contra Incendios</t>
  </si>
  <si>
    <t>73.08.13</t>
  </si>
  <si>
    <t>Repuestos y Accesorios</t>
  </si>
  <si>
    <t>73.08.19</t>
  </si>
  <si>
    <t>Adquisición de Accesorios e Insumos Químicos y Orgánicos</t>
  </si>
  <si>
    <t>Obras de Infraestructura</t>
  </si>
  <si>
    <t>75.01.04</t>
  </si>
  <si>
    <t>De urbanización y embellecimiento</t>
  </si>
  <si>
    <t>OTROS GASTOS DE INVERSION</t>
  </si>
  <si>
    <t>TRANSFERENCIAS Y DONACIONES DE INVERSION</t>
  </si>
  <si>
    <t>Transferencias de Inversión al Sector Publico</t>
  </si>
  <si>
    <t>78.01.02</t>
  </si>
  <si>
    <t>A Entidades Descentralizadas y Autonomas</t>
  </si>
  <si>
    <t>BIENES DE LARGA DURACIÓN</t>
  </si>
  <si>
    <t>Bienes Muebles</t>
  </si>
  <si>
    <t>84.01.04</t>
  </si>
  <si>
    <t>Maquinarias y Equipos (Bienes de Larga Duración)</t>
  </si>
  <si>
    <t>84.01.07</t>
  </si>
  <si>
    <t>Equipos, Sistemas y Paquetes Informáticos</t>
  </si>
  <si>
    <t>PASIVO CIRCULANTE</t>
  </si>
  <si>
    <t>Deuda Flotante</t>
  </si>
  <si>
    <t>97.01.01</t>
  </si>
  <si>
    <t>De cuentas por pagar</t>
  </si>
  <si>
    <t>TOTAL PRESUPUESTO DE GASTOS</t>
  </si>
  <si>
    <t>GOBIERNO AUTÓNOMO DESCENTRALIZADO PARROQUIAL RURAL DE LA VILLEGAS</t>
  </si>
  <si>
    <t>ANTEPROYECTO PRESUPUESTO 2020</t>
  </si>
  <si>
    <t>PRESUPUESTO ACTIVIADES, UNIDADES Y PROYECTOS 2020</t>
  </si>
  <si>
    <t>Ocupación de Lugares Públicos (Cementerios - Mercado -Certificados)</t>
  </si>
  <si>
    <t>De entidades de Gobiernos Seccionales</t>
  </si>
  <si>
    <t>FINANCIAMIENTO PÚBLICO</t>
  </si>
  <si>
    <t>3.6.02</t>
  </si>
  <si>
    <t>fINANCIAMIENTO PÚBLICO INTERNO</t>
  </si>
  <si>
    <t>3.6.02.01</t>
  </si>
  <si>
    <t>Del sector público financiero</t>
  </si>
  <si>
    <t>Primer festival de Villancicos la Villegas 2020</t>
  </si>
  <si>
    <t>Promover las costumbres navideñas, e incentivar la integración familiar</t>
  </si>
  <si>
    <t>750199</t>
  </si>
  <si>
    <t>Otras Obras de Infraestructura</t>
  </si>
  <si>
    <t>Recuperación y embellecimiento con pintura de los espacios públicos de la Parroquia La Villegas</t>
  </si>
  <si>
    <t xml:space="preserve">Mantenimiento de áreas verdes de la Parroquia La Villegas </t>
  </si>
  <si>
    <t>TOTAL POA AÑO 2020</t>
  </si>
  <si>
    <t xml:space="preserve">PROYECTO: </t>
  </si>
  <si>
    <t>Mantenimiento de espacios publicos</t>
  </si>
  <si>
    <t>Festival carnavalero la Villegas 2020</t>
  </si>
  <si>
    <t>Materiales de Aseo</t>
  </si>
  <si>
    <t>Remodelación Integral del Parque Central de la Parroquia La Villegas</t>
  </si>
  <si>
    <t>De anticipos por devengar de Ejercicios Anteriores de Gobiernos Autónomos Descentralizados</t>
  </si>
  <si>
    <t>Objetivos Parroquiales 2015-2020</t>
  </si>
  <si>
    <t>3.8.01.07</t>
  </si>
  <si>
    <t>Aprobado;</t>
  </si>
  <si>
    <t>Adquisicion de máquinas, de hacer ejercicio al aire libre</t>
  </si>
  <si>
    <t>Construccion de graderios moviles</t>
  </si>
  <si>
    <t>730811</t>
  </si>
  <si>
    <t>CAPACITACION A PRODUCTORES AGRICOLAS EN DIVERSIFICACION DE CULTIVOS Y PRACTICAS AGRICOLAS AMIGABLES CON EL AMBIENTE</t>
  </si>
  <si>
    <t>Capacitacion a la ciudadania en general</t>
  </si>
  <si>
    <t>PROYECTO CAPACITACION PARA ADULTOS MAYORES DE LA PARROQUIA LA VILLEGAS</t>
  </si>
  <si>
    <t>PROYECTO DE EMPRENDIMIENTOS PARA HOMBRES Y MUJERES</t>
  </si>
  <si>
    <t>PROYECTO DE ESCUELAS DE DISCIPLINAS DEPORTIVAS</t>
  </si>
  <si>
    <t>PROYECTO DE SALUD PREVENTIVA SALUD ACTIVA</t>
  </si>
  <si>
    <t>PROYECTO ESCUELA PARA PADRES DE LA PARROQUIA LA VILLEGAS</t>
  </si>
  <si>
    <t xml:space="preserve">     </t>
  </si>
  <si>
    <t>REFORESTACION DE RIVERAS Y RIOS</t>
  </si>
  <si>
    <t>730236</t>
  </si>
  <si>
    <t>De Cuenta por Pagar</t>
  </si>
  <si>
    <t>SERVICIOS EN PLANTACIONES FORESTALES</t>
  </si>
  <si>
    <t>Insumos,MaterialesySuministrosparaConstrucción,Electricidad,Plomería,Carpintería,SeñalizaciónVial,Navegación, Contra Incendios y Placas</t>
  </si>
  <si>
    <t>sumar nuevamente</t>
  </si>
  <si>
    <t>ok</t>
  </si>
  <si>
    <t>970101</t>
  </si>
  <si>
    <t>Objetivos Parroquiales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</si>
</sst>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43" formatCode="_(* #,##0.00_);_(* \(#,##0.00\);_(* &quot;-&quot;??_);_(@_)"/>
    <numFmt numFmtId="164" formatCode="[$$-300A]\ 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u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FFFF00"/>
        <bgColor indexed="2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6" fontId="1" fillId="0" borderId="0" applyFont="0" applyFill="0" applyBorder="0" applyAlignment="0" applyProtection="0"/>
    <xf numFmtId="0" fontId="14" fillId="0" borderId="0">
      <alignment vertical="top"/>
    </xf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4" fontId="4" fillId="2" borderId="0" xfId="1" applyNumberFormat="1" applyFont="1" applyFill="1" applyAlignment="1">
      <alignment vertical="center" wrapText="1"/>
    </xf>
    <xf numFmtId="4" fontId="4" fillId="2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7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12" fillId="0" borderId="1" xfId="2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vertical="center" wrapText="1"/>
    </xf>
    <xf numFmtId="4" fontId="12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/>
    <xf numFmtId="0" fontId="11" fillId="4" borderId="1" xfId="2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vertical="center" wrapText="1"/>
    </xf>
    <xf numFmtId="4" fontId="11" fillId="4" borderId="1" xfId="2" applyNumberFormat="1" applyFont="1" applyFill="1" applyBorder="1" applyAlignment="1">
      <alignment vertical="center"/>
    </xf>
    <xf numFmtId="4" fontId="12" fillId="4" borderId="1" xfId="2" applyNumberFormat="1" applyFont="1" applyFill="1" applyBorder="1" applyAlignment="1">
      <alignment horizontal="center" vertical="center"/>
    </xf>
    <xf numFmtId="4" fontId="11" fillId="4" borderId="1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center"/>
    </xf>
    <xf numFmtId="164" fontId="12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left"/>
    </xf>
    <xf numFmtId="0" fontId="0" fillId="3" borderId="0" xfId="0" applyFill="1"/>
    <xf numFmtId="4" fontId="0" fillId="3" borderId="0" xfId="0" applyNumberFormat="1" applyFill="1" applyAlignment="1">
      <alignment horizontal="center"/>
    </xf>
    <xf numFmtId="4" fontId="0" fillId="3" borderId="0" xfId="0" applyNumberFormat="1" applyFill="1" applyAlignment="1"/>
    <xf numFmtId="4" fontId="2" fillId="3" borderId="0" xfId="0" applyNumberFormat="1" applyFont="1" applyFill="1" applyAlignment="1">
      <alignment horizontal="center"/>
    </xf>
    <xf numFmtId="4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" fontId="0" fillId="0" borderId="0" xfId="0" applyNumberFormat="1"/>
    <xf numFmtId="0" fontId="13" fillId="0" borderId="3" xfId="0" applyFont="1" applyFill="1" applyBorder="1" applyAlignment="1">
      <alignment horizontal="center" vertical="center" wrapText="1"/>
    </xf>
    <xf numFmtId="4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12" fillId="0" borderId="3" xfId="1" applyFont="1" applyFill="1" applyBorder="1" applyAlignment="1">
      <alignment vertical="center" wrapText="1"/>
    </xf>
    <xf numFmtId="0" fontId="12" fillId="0" borderId="3" xfId="2" applyFont="1" applyFill="1" applyBorder="1" applyAlignment="1">
      <alignment vertical="center" wrapText="1"/>
    </xf>
    <xf numFmtId="4" fontId="12" fillId="0" borderId="3" xfId="1" applyNumberFormat="1" applyFont="1" applyFill="1" applyBorder="1" applyAlignment="1">
      <alignment vertical="center" wrapText="1"/>
    </xf>
    <xf numFmtId="0" fontId="12" fillId="0" borderId="4" xfId="1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 wrapText="1"/>
    </xf>
    <xf numFmtId="4" fontId="12" fillId="0" borderId="4" xfId="1" applyNumberFormat="1" applyFont="1" applyFill="1" applyBorder="1" applyAlignment="1">
      <alignment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4" fontId="12" fillId="3" borderId="3" xfId="1" applyNumberFormat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vertical="center" wrapText="1"/>
    </xf>
    <xf numFmtId="4" fontId="12" fillId="3" borderId="1" xfId="1" applyNumberFormat="1" applyFont="1" applyFill="1" applyBorder="1" applyAlignment="1">
      <alignment vertical="center" wrapText="1"/>
    </xf>
    <xf numFmtId="4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4" fontId="11" fillId="4" borderId="3" xfId="2" applyNumberFormat="1" applyFont="1" applyFill="1" applyBorder="1" applyAlignment="1">
      <alignment vertical="center"/>
    </xf>
    <xf numFmtId="4" fontId="12" fillId="4" borderId="3" xfId="2" applyNumberFormat="1" applyFont="1" applyFill="1" applyBorder="1" applyAlignment="1">
      <alignment horizontal="center" vertical="center"/>
    </xf>
    <xf numFmtId="4" fontId="11" fillId="4" borderId="3" xfId="2" applyNumberFormat="1" applyFont="1" applyFill="1" applyBorder="1" applyAlignment="1">
      <alignment horizontal="center" vertical="center"/>
    </xf>
    <xf numFmtId="164" fontId="11" fillId="4" borderId="3" xfId="2" applyNumberFormat="1" applyFont="1" applyFill="1" applyBorder="1" applyAlignment="1">
      <alignment vertical="center"/>
    </xf>
    <xf numFmtId="4" fontId="11" fillId="6" borderId="3" xfId="2" applyNumberFormat="1" applyFont="1" applyFill="1" applyBorder="1" applyAlignment="1">
      <alignment vertical="center"/>
    </xf>
    <xf numFmtId="4" fontId="12" fillId="6" borderId="3" xfId="2" applyNumberFormat="1" applyFont="1" applyFill="1" applyBorder="1" applyAlignment="1">
      <alignment horizontal="center" vertical="center"/>
    </xf>
    <xf numFmtId="4" fontId="11" fillId="6" borderId="3" xfId="2" applyNumberFormat="1" applyFont="1" applyFill="1" applyBorder="1" applyAlignment="1">
      <alignment horizontal="center" vertical="center"/>
    </xf>
    <xf numFmtId="4" fontId="11" fillId="6" borderId="1" xfId="2" applyNumberFormat="1" applyFont="1" applyFill="1" applyBorder="1" applyAlignment="1">
      <alignment vertical="center"/>
    </xf>
    <xf numFmtId="4" fontId="11" fillId="6" borderId="1" xfId="2" applyNumberFormat="1" applyFont="1" applyFill="1" applyBorder="1" applyAlignment="1">
      <alignment horizontal="center" vertical="center"/>
    </xf>
    <xf numFmtId="164" fontId="11" fillId="6" borderId="3" xfId="2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164" fontId="11" fillId="6" borderId="1" xfId="2" applyNumberFormat="1" applyFont="1" applyFill="1" applyBorder="1" applyAlignment="1">
      <alignment vertical="center"/>
    </xf>
    <xf numFmtId="4" fontId="16" fillId="7" borderId="3" xfId="1" applyNumberFormat="1" applyFont="1" applyFill="1" applyBorder="1" applyAlignment="1">
      <alignment vertical="center" wrapText="1"/>
    </xf>
    <xf numFmtId="4" fontId="12" fillId="6" borderId="1" xfId="2" applyNumberFormat="1" applyFont="1" applyFill="1" applyBorder="1" applyAlignment="1">
      <alignment horizontal="center" vertical="center"/>
    </xf>
    <xf numFmtId="49" fontId="11" fillId="7" borderId="1" xfId="1" applyNumberFormat="1" applyFont="1" applyFill="1" applyBorder="1" applyAlignment="1">
      <alignment vertical="center" wrapText="1"/>
    </xf>
    <xf numFmtId="4" fontId="12" fillId="7" borderId="1" xfId="1" applyNumberFormat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64" fontId="12" fillId="0" borderId="3" xfId="1" applyNumberFormat="1" applyFont="1" applyFill="1" applyBorder="1" applyAlignment="1">
      <alignment horizontal="center" vertical="center" wrapText="1"/>
    </xf>
    <xf numFmtId="4" fontId="12" fillId="0" borderId="3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/>
    </xf>
    <xf numFmtId="0" fontId="22" fillId="0" borderId="8" xfId="0" applyFont="1" applyBorder="1" applyAlignment="1">
      <alignment horizontal="left" vertical="center" wrapText="1"/>
    </xf>
    <xf numFmtId="2" fontId="24" fillId="0" borderId="8" xfId="0" applyNumberFormat="1" applyFont="1" applyFill="1" applyBorder="1" applyAlignment="1">
      <alignment horizontal="right" vertical="center" wrapText="1"/>
    </xf>
    <xf numFmtId="0" fontId="25" fillId="0" borderId="8" xfId="0" applyNumberFormat="1" applyFont="1" applyFill="1" applyBorder="1" applyAlignment="1">
      <alignment horizontal="center" vertical="center" wrapText="1"/>
    </xf>
    <xf numFmtId="2" fontId="25" fillId="0" borderId="8" xfId="0" applyNumberFormat="1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left" vertical="center"/>
    </xf>
    <xf numFmtId="0" fontId="26" fillId="0" borderId="1" xfId="0" applyFont="1" applyBorder="1"/>
    <xf numFmtId="0" fontId="23" fillId="0" borderId="1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2" fontId="24" fillId="0" borderId="9" xfId="0" applyNumberFormat="1" applyFont="1" applyFill="1" applyBorder="1" applyAlignment="1">
      <alignment horizontal="right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4" fontId="25" fillId="0" borderId="0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2" fontId="25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Fill="1" applyAlignment="1">
      <alignment horizontal="center" wrapText="1"/>
    </xf>
    <xf numFmtId="0" fontId="23" fillId="0" borderId="0" xfId="0" applyFont="1" applyAlignment="1">
      <alignment wrapText="1"/>
    </xf>
    <xf numFmtId="1" fontId="23" fillId="0" borderId="0" xfId="0" applyNumberFormat="1" applyFont="1"/>
    <xf numFmtId="4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0" fontId="27" fillId="0" borderId="0" xfId="0" applyFont="1" applyFill="1" applyAlignment="1"/>
    <xf numFmtId="0" fontId="27" fillId="0" borderId="0" xfId="0" applyFont="1" applyFill="1" applyAlignment="1">
      <alignment horizontal="center"/>
    </xf>
    <xf numFmtId="0" fontId="27" fillId="0" borderId="0" xfId="0" applyFont="1"/>
    <xf numFmtId="0" fontId="27" fillId="0" borderId="0" xfId="0" applyFont="1" applyFill="1" applyAlignment="1">
      <alignment wrapText="1"/>
    </xf>
    <xf numFmtId="2" fontId="23" fillId="0" borderId="0" xfId="0" applyNumberFormat="1" applyFont="1"/>
    <xf numFmtId="2" fontId="27" fillId="0" borderId="0" xfId="0" applyNumberFormat="1" applyFont="1" applyFill="1" applyBorder="1"/>
    <xf numFmtId="2" fontId="23" fillId="0" borderId="0" xfId="0" applyNumberFormat="1" applyFont="1" applyFill="1" applyBorder="1"/>
    <xf numFmtId="0" fontId="26" fillId="0" borderId="0" xfId="0" applyFont="1"/>
    <xf numFmtId="0" fontId="23" fillId="0" borderId="0" xfId="0" applyFont="1" applyFill="1" applyAlignment="1"/>
    <xf numFmtId="0" fontId="26" fillId="0" borderId="0" xfId="0" applyFont="1" applyAlignment="1">
      <alignment horizontal="right"/>
    </xf>
    <xf numFmtId="0" fontId="4" fillId="0" borderId="0" xfId="0" applyFont="1" applyFill="1" applyAlignment="1"/>
    <xf numFmtId="0" fontId="26" fillId="0" borderId="0" xfId="0" applyFont="1" applyFill="1" applyAlignment="1"/>
    <xf numFmtId="0" fontId="29" fillId="0" borderId="0" xfId="0" applyFont="1" applyAlignment="1">
      <alignment wrapText="1"/>
    </xf>
    <xf numFmtId="0" fontId="29" fillId="0" borderId="0" xfId="0" applyFont="1"/>
    <xf numFmtId="0" fontId="12" fillId="0" borderId="3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2" fillId="0" borderId="3" xfId="1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4" fontId="33" fillId="2" borderId="22" xfId="0" applyNumberFormat="1" applyFont="1" applyFill="1" applyBorder="1" applyAlignment="1">
      <alignment horizontal="center" vertical="center" wrapText="1"/>
    </xf>
    <xf numFmtId="4" fontId="33" fillId="2" borderId="23" xfId="0" applyNumberFormat="1" applyFont="1" applyFill="1" applyBorder="1" applyAlignment="1">
      <alignment horizontal="center" vertical="center" wrapText="1"/>
    </xf>
    <xf numFmtId="4" fontId="34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 wrapText="1"/>
    </xf>
    <xf numFmtId="4" fontId="33" fillId="2" borderId="10" xfId="0" applyNumberFormat="1" applyFont="1" applyFill="1" applyBorder="1" applyAlignment="1">
      <alignment horizontal="center" vertical="center" wrapText="1"/>
    </xf>
    <xf numFmtId="4" fontId="34" fillId="2" borderId="26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4" fontId="38" fillId="0" borderId="1" xfId="0" applyNumberFormat="1" applyFont="1" applyFill="1" applyBorder="1" applyAlignment="1">
      <alignment vertical="center"/>
    </xf>
    <xf numFmtId="4" fontId="39" fillId="0" borderId="10" xfId="0" applyNumberFormat="1" applyFont="1" applyFill="1" applyBorder="1" applyAlignment="1">
      <alignment horizontal="center" vertical="center"/>
    </xf>
    <xf numFmtId="4" fontId="40" fillId="0" borderId="26" xfId="5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4" fontId="39" fillId="0" borderId="1" xfId="5" applyNumberFormat="1" applyFont="1" applyFill="1" applyBorder="1" applyAlignment="1">
      <alignment vertical="center"/>
    </xf>
    <xf numFmtId="4" fontId="39" fillId="0" borderId="10" xfId="5" applyNumberFormat="1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27" xfId="0" applyFont="1" applyFill="1" applyBorder="1" applyAlignment="1">
      <alignment vertical="center"/>
    </xf>
    <xf numFmtId="4" fontId="38" fillId="0" borderId="27" xfId="5" applyNumberFormat="1" applyFont="1" applyFill="1" applyBorder="1" applyAlignment="1">
      <alignment vertical="center"/>
    </xf>
    <xf numFmtId="4" fontId="39" fillId="0" borderId="27" xfId="5" applyNumberFormat="1" applyFont="1" applyFill="1" applyBorder="1" applyAlignment="1">
      <alignment vertical="center"/>
    </xf>
    <xf numFmtId="4" fontId="40" fillId="0" borderId="27" xfId="5" applyNumberFormat="1" applyFont="1" applyFill="1" applyBorder="1" applyAlignment="1">
      <alignment vertical="center"/>
    </xf>
    <xf numFmtId="0" fontId="35" fillId="0" borderId="21" xfId="0" applyFont="1" applyFill="1" applyBorder="1" applyAlignment="1">
      <alignment horizontal="left" vertical="center"/>
    </xf>
    <xf numFmtId="0" fontId="35" fillId="0" borderId="22" xfId="0" applyFont="1" applyFill="1" applyBorder="1" applyAlignment="1">
      <alignment vertical="center"/>
    </xf>
    <xf numFmtId="4" fontId="39" fillId="0" borderId="22" xfId="5" applyNumberFormat="1" applyFont="1" applyFill="1" applyBorder="1" applyAlignment="1">
      <alignment vertical="center"/>
    </xf>
    <xf numFmtId="4" fontId="39" fillId="0" borderId="23" xfId="5" applyNumberFormat="1" applyFont="1" applyFill="1" applyBorder="1" applyAlignment="1">
      <alignment vertical="center"/>
    </xf>
    <xf numFmtId="4" fontId="40" fillId="0" borderId="24" xfId="5" applyNumberFormat="1" applyFont="1" applyFill="1" applyBorder="1" applyAlignment="1">
      <alignment vertical="center"/>
    </xf>
    <xf numFmtId="4" fontId="39" fillId="0" borderId="10" xfId="5" applyNumberFormat="1" applyFont="1" applyFill="1" applyBorder="1" applyAlignment="1">
      <alignment vertical="center"/>
    </xf>
    <xf numFmtId="4" fontId="39" fillId="0" borderId="10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0" fontId="35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vertical="center"/>
    </xf>
    <xf numFmtId="4" fontId="38" fillId="0" borderId="29" xfId="0" applyNumberFormat="1" applyFont="1" applyFill="1" applyBorder="1" applyAlignment="1">
      <alignment vertical="center"/>
    </xf>
    <xf numFmtId="4" fontId="39" fillId="0" borderId="30" xfId="0" applyNumberFormat="1" applyFont="1" applyFill="1" applyBorder="1" applyAlignment="1">
      <alignment vertical="center"/>
    </xf>
    <xf numFmtId="4" fontId="40" fillId="0" borderId="31" xfId="5" applyNumberFormat="1" applyFont="1" applyFill="1" applyBorder="1" applyAlignment="1">
      <alignment vertical="center"/>
    </xf>
    <xf numFmtId="0" fontId="41" fillId="0" borderId="22" xfId="0" applyFont="1" applyFill="1" applyBorder="1" applyAlignment="1">
      <alignment vertical="center"/>
    </xf>
    <xf numFmtId="0" fontId="37" fillId="0" borderId="25" xfId="0" applyFont="1" applyFill="1" applyBorder="1" applyAlignment="1">
      <alignment vertical="center"/>
    </xf>
    <xf numFmtId="4" fontId="43" fillId="0" borderId="0" xfId="0" applyNumberFormat="1" applyFont="1" applyBorder="1" applyAlignment="1">
      <alignment horizontal="center"/>
    </xf>
    <xf numFmtId="0" fontId="32" fillId="2" borderId="27" xfId="0" applyFont="1" applyFill="1" applyBorder="1" applyAlignment="1">
      <alignment horizontal="center" vertical="center" wrapText="1"/>
    </xf>
    <xf numFmtId="4" fontId="32" fillId="2" borderId="2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/>
    </xf>
    <xf numFmtId="4" fontId="44" fillId="0" borderId="1" xfId="0" applyNumberFormat="1" applyFont="1" applyBorder="1" applyAlignment="1">
      <alignment horizontal="right"/>
    </xf>
    <xf numFmtId="4" fontId="43" fillId="0" borderId="1" xfId="0" applyNumberFormat="1" applyFont="1" applyBorder="1" applyAlignment="1">
      <alignment horizontal="right"/>
    </xf>
    <xf numFmtId="0" fontId="0" fillId="0" borderId="1" xfId="0" applyFont="1" applyBorder="1"/>
    <xf numFmtId="4" fontId="0" fillId="0" borderId="1" xfId="0" applyNumberFormat="1" applyFont="1" applyBorder="1"/>
    <xf numFmtId="4" fontId="45" fillId="0" borderId="1" xfId="0" applyNumberFormat="1" applyFont="1" applyBorder="1"/>
    <xf numFmtId="4" fontId="46" fillId="0" borderId="1" xfId="0" applyNumberFormat="1" applyFont="1" applyBorder="1"/>
    <xf numFmtId="2" fontId="44" fillId="0" borderId="1" xfId="0" applyNumberFormat="1" applyFont="1" applyBorder="1"/>
    <xf numFmtId="0" fontId="44" fillId="0" borderId="1" xfId="0" applyFont="1" applyBorder="1"/>
    <xf numFmtId="4" fontId="44" fillId="0" borderId="1" xfId="0" applyNumberFormat="1" applyFont="1" applyBorder="1"/>
    <xf numFmtId="4" fontId="43" fillId="0" borderId="1" xfId="0" applyNumberFormat="1" applyFont="1" applyBorder="1"/>
    <xf numFmtId="2" fontId="44" fillId="0" borderId="1" xfId="0" applyNumberFormat="1" applyFont="1" applyBorder="1" applyAlignment="1">
      <alignment horizontal="left"/>
    </xf>
    <xf numFmtId="2" fontId="0" fillId="0" borderId="1" xfId="0" applyNumberFormat="1" applyBorder="1"/>
    <xf numFmtId="4" fontId="0" fillId="0" borderId="1" xfId="0" applyNumberFormat="1" applyBorder="1"/>
    <xf numFmtId="0" fontId="44" fillId="0" borderId="1" xfId="0" applyFont="1" applyFill="1" applyBorder="1"/>
    <xf numFmtId="0" fontId="47" fillId="0" borderId="1" xfId="0" applyFont="1" applyBorder="1"/>
    <xf numFmtId="0" fontId="0" fillId="0" borderId="1" xfId="0" applyFill="1" applyBorder="1" applyAlignment="1">
      <alignment horizontal="left"/>
    </xf>
    <xf numFmtId="4" fontId="0" fillId="0" borderId="1" xfId="0" applyNumberFormat="1" applyFont="1" applyFill="1" applyBorder="1"/>
    <xf numFmtId="4" fontId="45" fillId="0" borderId="1" xfId="0" applyNumberFormat="1" applyFont="1" applyFill="1" applyBorder="1"/>
    <xf numFmtId="4" fontId="46" fillId="0" borderId="1" xfId="0" applyNumberFormat="1" applyFont="1" applyFill="1" applyBorder="1"/>
    <xf numFmtId="0" fontId="0" fillId="0" borderId="1" xfId="0" applyBorder="1" applyAlignment="1">
      <alignment horizontal="left"/>
    </xf>
    <xf numFmtId="0" fontId="47" fillId="0" borderId="1" xfId="0" applyFont="1" applyFill="1" applyBorder="1" applyAlignment="1">
      <alignment horizontal="left"/>
    </xf>
    <xf numFmtId="0" fontId="47" fillId="0" borderId="1" xfId="0" applyFont="1" applyFill="1" applyBorder="1"/>
    <xf numFmtId="4" fontId="48" fillId="0" borderId="1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4" fontId="33" fillId="0" borderId="0" xfId="5" applyNumberFormat="1" applyFont="1" applyBorder="1"/>
    <xf numFmtId="4" fontId="31" fillId="0" borderId="0" xfId="5" applyNumberFormat="1" applyFont="1" applyBorder="1"/>
    <xf numFmtId="4" fontId="16" fillId="2" borderId="3" xfId="1" applyNumberFormat="1" applyFont="1" applyFill="1" applyBorder="1" applyAlignment="1">
      <alignment vertical="center" wrapText="1"/>
    </xf>
    <xf numFmtId="49" fontId="11" fillId="2" borderId="1" xfId="1" applyNumberFormat="1" applyFont="1" applyFill="1" applyBorder="1" applyAlignment="1">
      <alignment vertical="center" wrapText="1"/>
    </xf>
    <xf numFmtId="4" fontId="12" fillId="2" borderId="1" xfId="1" applyNumberFormat="1" applyFont="1" applyFill="1" applyBorder="1" applyAlignment="1">
      <alignment vertical="center" wrapText="1"/>
    </xf>
    <xf numFmtId="0" fontId="37" fillId="0" borderId="34" xfId="0" applyFont="1" applyFill="1" applyBorder="1" applyAlignment="1">
      <alignment vertical="center"/>
    </xf>
    <xf numFmtId="0" fontId="37" fillId="0" borderId="3" xfId="0" applyFont="1" applyFill="1" applyBorder="1" applyAlignment="1">
      <alignment vertical="center"/>
    </xf>
    <xf numFmtId="4" fontId="38" fillId="0" borderId="3" xfId="0" applyNumberFormat="1" applyFont="1" applyFill="1" applyBorder="1" applyAlignment="1">
      <alignment vertical="center"/>
    </xf>
    <xf numFmtId="4" fontId="39" fillId="0" borderId="35" xfId="0" applyNumberFormat="1" applyFont="1" applyFill="1" applyBorder="1" applyAlignment="1">
      <alignment vertical="center"/>
    </xf>
    <xf numFmtId="4" fontId="40" fillId="0" borderId="36" xfId="5" applyNumberFormat="1" applyFont="1" applyFill="1" applyBorder="1" applyAlignment="1">
      <alignment vertical="center"/>
    </xf>
    <xf numFmtId="4" fontId="33" fillId="0" borderId="20" xfId="5" applyNumberFormat="1" applyFont="1" applyBorder="1"/>
    <xf numFmtId="4" fontId="31" fillId="0" borderId="20" xfId="5" applyNumberFormat="1" applyFont="1" applyBorder="1"/>
    <xf numFmtId="0" fontId="35" fillId="0" borderId="37" xfId="0" applyFont="1" applyFill="1" applyBorder="1" applyAlignment="1">
      <alignment horizontal="left" vertical="center"/>
    </xf>
    <xf numFmtId="0" fontId="35" fillId="0" borderId="38" xfId="0" applyFont="1" applyFill="1" applyBorder="1" applyAlignment="1">
      <alignment vertical="center"/>
    </xf>
    <xf numFmtId="4" fontId="38" fillId="0" borderId="38" xfId="5" applyNumberFormat="1" applyFont="1" applyFill="1" applyBorder="1" applyAlignment="1">
      <alignment vertical="center"/>
    </xf>
    <xf numFmtId="4" fontId="39" fillId="0" borderId="38" xfId="5" applyNumberFormat="1" applyFont="1" applyFill="1" applyBorder="1" applyAlignment="1">
      <alignment vertical="center"/>
    </xf>
    <xf numFmtId="4" fontId="40" fillId="0" borderId="39" xfId="5" applyNumberFormat="1" applyFont="1" applyFill="1" applyBorder="1" applyAlignment="1">
      <alignment vertical="center"/>
    </xf>
    <xf numFmtId="0" fontId="37" fillId="0" borderId="37" xfId="0" applyFont="1" applyFill="1" applyBorder="1" applyAlignment="1">
      <alignment horizontal="left" vertical="center"/>
    </xf>
    <xf numFmtId="0" fontId="37" fillId="0" borderId="3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49" fillId="3" borderId="3" xfId="1" applyFont="1" applyFill="1" applyBorder="1" applyAlignment="1">
      <alignment horizontal="center" vertical="center" wrapText="1"/>
    </xf>
    <xf numFmtId="0" fontId="49" fillId="3" borderId="3" xfId="0" applyFont="1" applyFill="1" applyBorder="1" applyAlignment="1">
      <alignment horizontal="center" vertical="center" wrapText="1"/>
    </xf>
    <xf numFmtId="0" fontId="49" fillId="3" borderId="3" xfId="2" applyFont="1" applyFill="1" applyBorder="1" applyAlignment="1">
      <alignment horizontal="center" vertical="center" wrapText="1"/>
    </xf>
    <xf numFmtId="4" fontId="49" fillId="3" borderId="3" xfId="1" applyNumberFormat="1" applyFont="1" applyFill="1" applyBorder="1" applyAlignment="1">
      <alignment horizontal="center" vertical="center" wrapText="1"/>
    </xf>
    <xf numFmtId="49" fontId="50" fillId="3" borderId="1" xfId="1" applyNumberFormat="1" applyFont="1" applyFill="1" applyBorder="1" applyAlignment="1">
      <alignment vertical="center" wrapText="1"/>
    </xf>
    <xf numFmtId="4" fontId="49" fillId="3" borderId="1" xfId="1" applyNumberFormat="1" applyFont="1" applyFill="1" applyBorder="1" applyAlignment="1">
      <alignment vertical="center" wrapText="1"/>
    </xf>
    <xf numFmtId="4" fontId="49" fillId="3" borderId="1" xfId="1" applyNumberFormat="1" applyFont="1" applyFill="1" applyBorder="1" applyAlignment="1">
      <alignment horizontal="center" vertical="center" wrapText="1"/>
    </xf>
    <xf numFmtId="4" fontId="50" fillId="4" borderId="1" xfId="2" applyNumberFormat="1" applyFont="1" applyFill="1" applyBorder="1" applyAlignment="1">
      <alignment vertical="center"/>
    </xf>
    <xf numFmtId="164" fontId="50" fillId="4" borderId="1" xfId="2" applyNumberFormat="1" applyFont="1" applyFill="1" applyBorder="1" applyAlignment="1">
      <alignment vertical="center"/>
    </xf>
    <xf numFmtId="0" fontId="12" fillId="3" borderId="3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center" vertical="center" textRotation="90" wrapText="1"/>
    </xf>
    <xf numFmtId="164" fontId="12" fillId="3" borderId="4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37" fillId="0" borderId="4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>
      <alignment vertical="center"/>
    </xf>
    <xf numFmtId="4" fontId="40" fillId="0" borderId="41" xfId="5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textRotation="90" wrapText="1"/>
    </xf>
    <xf numFmtId="4" fontId="11" fillId="6" borderId="3" xfId="2" applyNumberFormat="1" applyFont="1" applyFill="1" applyBorder="1" applyAlignment="1">
      <alignment horizontal="center" vertical="center"/>
    </xf>
    <xf numFmtId="4" fontId="12" fillId="6" borderId="3" xfId="2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4" fontId="0" fillId="0" borderId="0" xfId="0" applyNumberFormat="1"/>
    <xf numFmtId="4" fontId="11" fillId="2" borderId="1" xfId="1" applyNumberFormat="1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4" fontId="11" fillId="9" borderId="3" xfId="2" applyNumberFormat="1" applyFont="1" applyFill="1" applyBorder="1" applyAlignment="1">
      <alignment vertical="center"/>
    </xf>
    <xf numFmtId="0" fontId="12" fillId="8" borderId="3" xfId="1" applyFont="1" applyFill="1" applyBorder="1" applyAlignment="1">
      <alignment horizontal="center" vertical="center" wrapText="1"/>
    </xf>
    <xf numFmtId="4" fontId="12" fillId="8" borderId="3" xfId="1" applyNumberFormat="1" applyFont="1" applyFill="1" applyBorder="1" applyAlignment="1">
      <alignment horizontal="center" vertical="center" wrapText="1"/>
    </xf>
    <xf numFmtId="49" fontId="11" fillId="8" borderId="1" xfId="1" applyNumberFormat="1" applyFont="1" applyFill="1" applyBorder="1" applyAlignment="1">
      <alignment vertical="center" wrapText="1"/>
    </xf>
    <xf numFmtId="4" fontId="12" fillId="8" borderId="1" xfId="1" applyNumberFormat="1" applyFont="1" applyFill="1" applyBorder="1" applyAlignment="1">
      <alignment vertical="center" wrapText="1"/>
    </xf>
    <xf numFmtId="4" fontId="12" fillId="8" borderId="1" xfId="1" applyNumberFormat="1" applyFont="1" applyFill="1" applyBorder="1" applyAlignment="1">
      <alignment horizontal="center" vertical="center" wrapText="1"/>
    </xf>
    <xf numFmtId="4" fontId="11" fillId="9" borderId="1" xfId="2" applyNumberFormat="1" applyFont="1" applyFill="1" applyBorder="1" applyAlignment="1">
      <alignment vertical="center"/>
    </xf>
    <xf numFmtId="4" fontId="12" fillId="6" borderId="1" xfId="2" applyNumberFormat="1" applyFont="1" applyFill="1" applyBorder="1" applyAlignment="1">
      <alignment horizontal="center" vertical="center" wrapText="1"/>
    </xf>
    <xf numFmtId="4" fontId="12" fillId="4" borderId="1" xfId="2" applyNumberFormat="1" applyFont="1" applyFill="1" applyBorder="1" applyAlignment="1">
      <alignment vertical="center"/>
    </xf>
    <xf numFmtId="4" fontId="12" fillId="6" borderId="3" xfId="2" applyNumberFormat="1" applyFont="1" applyFill="1" applyBorder="1" applyAlignment="1">
      <alignment vertical="center" wrapText="1"/>
    </xf>
    <xf numFmtId="4" fontId="12" fillId="6" borderId="3" xfId="2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right" vertical="center" wrapText="1"/>
    </xf>
    <xf numFmtId="4" fontId="11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1" fillId="10" borderId="1" xfId="2" applyNumberFormat="1" applyFont="1" applyFill="1" applyBorder="1" applyAlignment="1">
      <alignment horizontal="center" vertical="center"/>
    </xf>
    <xf numFmtId="4" fontId="13" fillId="5" borderId="1" xfId="1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1" fillId="10" borderId="3" xfId="2" applyNumberFormat="1" applyFont="1" applyFill="1" applyBorder="1" applyAlignment="1">
      <alignment vertical="center"/>
    </xf>
    <xf numFmtId="4" fontId="12" fillId="5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left" wrapText="1"/>
    </xf>
    <xf numFmtId="0" fontId="23" fillId="0" borderId="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10" fillId="2" borderId="1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textRotation="90" wrapText="1"/>
    </xf>
    <xf numFmtId="0" fontId="11" fillId="0" borderId="3" xfId="1" applyFont="1" applyFill="1" applyBorder="1" applyAlignment="1">
      <alignment horizontal="center" vertical="center" textRotation="90" wrapText="1"/>
    </xf>
    <xf numFmtId="0" fontId="11" fillId="0" borderId="4" xfId="1" applyFont="1" applyFill="1" applyBorder="1" applyAlignment="1">
      <alignment horizontal="center" vertical="center" textRotation="90" wrapText="1"/>
    </xf>
    <xf numFmtId="0" fontId="11" fillId="0" borderId="2" xfId="1" applyFont="1" applyFill="1" applyBorder="1" applyAlignment="1">
      <alignment horizontal="center" vertical="center" textRotation="90" wrapText="1"/>
    </xf>
    <xf numFmtId="0" fontId="11" fillId="0" borderId="5" xfId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4" fontId="32" fillId="2" borderId="15" xfId="0" applyNumberFormat="1" applyFont="1" applyFill="1" applyBorder="1" applyAlignment="1">
      <alignment horizontal="center" vertical="center" wrapText="1"/>
    </xf>
    <xf numFmtId="4" fontId="32" fillId="2" borderId="17" xfId="0" applyNumberFormat="1" applyFont="1" applyFill="1" applyBorder="1" applyAlignment="1">
      <alignment horizontal="center" vertical="center" wrapText="1"/>
    </xf>
    <xf numFmtId="4" fontId="32" fillId="2" borderId="19" xfId="0" applyNumberFormat="1" applyFont="1" applyFill="1" applyBorder="1" applyAlignment="1">
      <alignment horizontal="center" vertical="center" wrapText="1"/>
    </xf>
    <xf numFmtId="4" fontId="32" fillId="2" borderId="16" xfId="0" applyNumberFormat="1" applyFont="1" applyFill="1" applyBorder="1" applyAlignment="1">
      <alignment horizontal="center" vertical="center" wrapText="1"/>
    </xf>
    <xf numFmtId="4" fontId="32" fillId="2" borderId="18" xfId="0" applyNumberFormat="1" applyFont="1" applyFill="1" applyBorder="1" applyAlignment="1">
      <alignment horizontal="center" vertical="center" wrapText="1"/>
    </xf>
    <xf numFmtId="4" fontId="32" fillId="2" borderId="20" xfId="0" applyNumberFormat="1" applyFont="1" applyFill="1" applyBorder="1" applyAlignment="1">
      <alignment horizontal="center" vertical="center" wrapText="1"/>
    </xf>
    <xf numFmtId="0" fontId="34" fillId="0" borderId="0" xfId="0" applyFont="1"/>
    <xf numFmtId="4" fontId="13" fillId="2" borderId="1" xfId="1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3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884464</xdr:colOff>
      <xdr:row>0</xdr:row>
      <xdr:rowOff>0</xdr:rowOff>
    </xdr:from>
    <xdr:to>
      <xdr:col>2</xdr:col>
      <xdr:colOff>986453</xdr:colOff>
      <xdr:row>3</xdr:row>
      <xdr:rowOff>258537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414" y="0"/>
          <a:ext cx="2245114" cy="1001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884464</xdr:colOff>
      <xdr:row>0</xdr:row>
      <xdr:rowOff>0</xdr:rowOff>
    </xdr:from>
    <xdr:to>
      <xdr:col>2</xdr:col>
      <xdr:colOff>986453</xdr:colOff>
      <xdr:row>3</xdr:row>
      <xdr:rowOff>258537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57" y="0"/>
          <a:ext cx="2251917" cy="10069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PRESUPUESTO%20SEGUNDA%20INST%202018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UELDO GAD"/>
      <sheetName val="SUELDO OPERADORy coordina"/>
      <sheetName val="SUELDO PROMOTORES"/>
      <sheetName val="Aportes"/>
      <sheetName val="POA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43356</v>
          </cell>
        </row>
        <row r="6">
          <cell r="F6">
            <v>3613</v>
          </cell>
        </row>
        <row r="7">
          <cell r="F7">
            <v>2316</v>
          </cell>
        </row>
        <row r="8">
          <cell r="F8">
            <v>5050.9739999999993</v>
          </cell>
        </row>
        <row r="9">
          <cell r="F9">
            <v>3613</v>
          </cell>
        </row>
        <row r="10">
          <cell r="F10">
            <v>150</v>
          </cell>
        </row>
        <row r="13">
          <cell r="F13">
            <v>600</v>
          </cell>
        </row>
        <row r="15">
          <cell r="F15">
            <v>500</v>
          </cell>
        </row>
        <row r="16">
          <cell r="F16">
            <v>1000</v>
          </cell>
        </row>
        <row r="17">
          <cell r="F17">
            <v>200</v>
          </cell>
        </row>
        <row r="21">
          <cell r="F21">
            <v>4632</v>
          </cell>
        </row>
        <row r="22">
          <cell r="F22">
            <v>539.62800000000004</v>
          </cell>
        </row>
        <row r="23">
          <cell r="F23">
            <v>386</v>
          </cell>
        </row>
        <row r="24">
          <cell r="F24">
            <v>386</v>
          </cell>
        </row>
        <row r="25">
          <cell r="F25">
            <v>386.00000000000006</v>
          </cell>
        </row>
        <row r="26">
          <cell r="F26">
            <v>6511.7999999999984</v>
          </cell>
        </row>
        <row r="28">
          <cell r="F28">
            <v>5000</v>
          </cell>
        </row>
        <row r="31">
          <cell r="F31">
            <v>7585.6800000000012</v>
          </cell>
        </row>
        <row r="32">
          <cell r="F32">
            <v>632.14</v>
          </cell>
        </row>
        <row r="33">
          <cell r="F33">
            <v>386</v>
          </cell>
        </row>
        <row r="34">
          <cell r="F34">
            <v>883.73172000000011</v>
          </cell>
        </row>
        <row r="35">
          <cell r="F35">
            <v>632.13999999999987</v>
          </cell>
        </row>
        <row r="36">
          <cell r="F36">
            <v>5000</v>
          </cell>
        </row>
        <row r="37">
          <cell r="F37">
            <v>7872.18</v>
          </cell>
        </row>
        <row r="39">
          <cell r="F39">
            <v>5061.6000000000013</v>
          </cell>
        </row>
        <row r="40">
          <cell r="F40">
            <v>538.4</v>
          </cell>
        </row>
        <row r="42">
          <cell r="F42">
            <v>699.2</v>
          </cell>
        </row>
        <row r="44">
          <cell r="F44">
            <v>15000</v>
          </cell>
        </row>
        <row r="46">
          <cell r="F46">
            <v>11000</v>
          </cell>
        </row>
        <row r="48">
          <cell r="F48">
            <v>12000</v>
          </cell>
        </row>
        <row r="50">
          <cell r="F50">
            <v>14000</v>
          </cell>
        </row>
        <row r="52">
          <cell r="F52">
            <v>8905.94</v>
          </cell>
        </row>
        <row r="54">
          <cell r="F54">
            <v>4000</v>
          </cell>
        </row>
        <row r="56">
          <cell r="F56">
            <v>29698.11</v>
          </cell>
        </row>
        <row r="57">
          <cell r="F57">
            <v>7728</v>
          </cell>
        </row>
        <row r="59">
          <cell r="F59">
            <v>4118.88</v>
          </cell>
        </row>
        <row r="61">
          <cell r="F61">
            <v>1964.92</v>
          </cell>
        </row>
        <row r="64">
          <cell r="F64">
            <v>1500</v>
          </cell>
        </row>
        <row r="67">
          <cell r="F67">
            <v>3724.07</v>
          </cell>
        </row>
        <row r="70">
          <cell r="F70">
            <v>6361.2000000000016</v>
          </cell>
        </row>
        <row r="71">
          <cell r="F71">
            <v>578.29090909090928</v>
          </cell>
        </row>
        <row r="72">
          <cell r="F72">
            <v>65.688333333333333</v>
          </cell>
        </row>
        <row r="73">
          <cell r="F73">
            <v>741.07980000000032</v>
          </cell>
        </row>
        <row r="74">
          <cell r="F74">
            <v>0</v>
          </cell>
        </row>
        <row r="75">
          <cell r="F75">
            <v>1000</v>
          </cell>
        </row>
        <row r="76">
          <cell r="F76">
            <v>1500</v>
          </cell>
        </row>
        <row r="77">
          <cell r="F77">
            <v>1000</v>
          </cell>
        </row>
        <row r="78">
          <cell r="F78">
            <v>1000</v>
          </cell>
        </row>
        <row r="81">
          <cell r="F81">
            <v>5621.05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H9" sqref="H9"/>
    </sheetView>
  </sheetViews>
  <sheetFormatPr baseColWidth="10" defaultRowHeight="15" x14ac:dyDescent="0.25"/>
  <sheetData>
    <row r="2" spans="2:6" ht="15.75" x14ac:dyDescent="0.25">
      <c r="B2" s="95" t="s">
        <v>84</v>
      </c>
      <c r="C2" s="96"/>
      <c r="D2" s="96"/>
      <c r="E2" s="96"/>
      <c r="F2" s="96">
        <v>221015.52</v>
      </c>
    </row>
    <row r="3" spans="2:6" ht="15.75" x14ac:dyDescent="0.25">
      <c r="B3" s="96"/>
      <c r="C3" s="96"/>
      <c r="D3" s="96"/>
      <c r="E3" s="96"/>
      <c r="F3" s="96"/>
    </row>
    <row r="4" spans="2:6" ht="15.75" x14ac:dyDescent="0.25">
      <c r="B4" s="96"/>
      <c r="C4" s="96"/>
      <c r="D4" s="96"/>
      <c r="E4" s="96"/>
      <c r="F4" s="96"/>
    </row>
    <row r="5" spans="2:6" ht="15.75" x14ac:dyDescent="0.25">
      <c r="B5" s="95" t="s">
        <v>85</v>
      </c>
      <c r="C5" s="96"/>
      <c r="D5" s="96"/>
      <c r="E5" s="96"/>
      <c r="F5" s="96">
        <f>F2*30/100</f>
        <v>66304.656000000003</v>
      </c>
    </row>
    <row r="6" spans="2:6" ht="15.75" x14ac:dyDescent="0.25">
      <c r="B6" s="96"/>
      <c r="C6" s="96"/>
      <c r="D6" s="96"/>
      <c r="E6" s="96"/>
      <c r="F6" s="96"/>
    </row>
    <row r="7" spans="2:6" ht="15.75" x14ac:dyDescent="0.25">
      <c r="B7" s="95" t="s">
        <v>86</v>
      </c>
      <c r="C7" s="96"/>
      <c r="D7" s="96"/>
      <c r="E7" s="96"/>
      <c r="F7" s="96">
        <f>F2*70/100</f>
        <v>154710.86399999997</v>
      </c>
    </row>
    <row r="8" spans="2:6" ht="15.75" x14ac:dyDescent="0.25">
      <c r="B8" s="96"/>
      <c r="C8" s="96"/>
      <c r="D8" s="96"/>
      <c r="E8" s="96"/>
      <c r="F8" s="96"/>
    </row>
    <row r="9" spans="2:6" ht="15.75" x14ac:dyDescent="0.25">
      <c r="B9" s="95" t="s">
        <v>87</v>
      </c>
      <c r="C9" s="96"/>
      <c r="D9" s="96"/>
      <c r="E9" s="96"/>
      <c r="F9" s="95">
        <f>F5+F7</f>
        <v>221015.51999999996</v>
      </c>
    </row>
    <row r="10" spans="2:6" ht="15.75" x14ac:dyDescent="0.25">
      <c r="B10" s="96"/>
      <c r="C10" s="96"/>
      <c r="D10" s="96"/>
      <c r="E10" s="96"/>
      <c r="F10" s="96"/>
    </row>
    <row r="11" spans="2:6" x14ac:dyDescent="0.25">
      <c r="B11" s="97" t="s">
        <v>88</v>
      </c>
    </row>
    <row r="12" spans="2:6" x14ac:dyDescent="0.25">
      <c r="B12" s="97" t="s">
        <v>89</v>
      </c>
      <c r="F12" s="97">
        <f>F9*10/100</f>
        <v>22101.551999999996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7" workbookViewId="0">
      <selection activeCell="O5" sqref="O5:O10"/>
    </sheetView>
  </sheetViews>
  <sheetFormatPr baseColWidth="10" defaultRowHeight="15" x14ac:dyDescent="0.25"/>
  <cols>
    <col min="1" max="1" width="3.42578125" customWidth="1"/>
    <col min="2" max="2" width="28.85546875" customWidth="1"/>
    <col min="3" max="3" width="7.5703125" customWidth="1"/>
    <col min="4" max="4" width="8.85546875" hidden="1" customWidth="1"/>
    <col min="5" max="5" width="9.140625" customWidth="1"/>
    <col min="6" max="6" width="8.85546875" customWidth="1"/>
    <col min="7" max="7" width="0" hidden="1" customWidth="1"/>
    <col min="8" max="8" width="8.42578125" customWidth="1"/>
    <col min="9" max="9" width="8.85546875" customWidth="1"/>
    <col min="10" max="10" width="7.140625" customWidth="1"/>
    <col min="11" max="11" width="6.28515625" customWidth="1"/>
    <col min="12" max="12" width="6" hidden="1" customWidth="1"/>
    <col min="13" max="13" width="7" customWidth="1"/>
    <col min="14" max="14" width="7.140625" customWidth="1"/>
    <col min="15" max="15" width="7.28515625" customWidth="1"/>
    <col min="16" max="16" width="8" customWidth="1"/>
  </cols>
  <sheetData>
    <row r="1" spans="1:17" ht="15.75" x14ac:dyDescent="0.25">
      <c r="A1" s="334" t="s">
        <v>90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ht="15.75" x14ac:dyDescent="0.25">
      <c r="A2" s="334" t="s">
        <v>91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5.75" x14ac:dyDescent="0.25">
      <c r="A3" s="335" t="s">
        <v>92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4" spans="1:17" ht="89.25" x14ac:dyDescent="0.25">
      <c r="A4" s="98" t="s">
        <v>93</v>
      </c>
      <c r="B4" s="99" t="s">
        <v>94</v>
      </c>
      <c r="C4" s="98" t="s">
        <v>95</v>
      </c>
      <c r="D4" s="98" t="s">
        <v>96</v>
      </c>
      <c r="E4" s="98" t="s">
        <v>97</v>
      </c>
      <c r="F4" s="100" t="s">
        <v>98</v>
      </c>
      <c r="G4" s="100" t="s">
        <v>99</v>
      </c>
      <c r="H4" s="100" t="s">
        <v>98</v>
      </c>
      <c r="I4" s="98" t="s">
        <v>100</v>
      </c>
      <c r="J4" s="98" t="s">
        <v>101</v>
      </c>
      <c r="K4" s="98" t="s">
        <v>102</v>
      </c>
      <c r="L4" s="98" t="s">
        <v>103</v>
      </c>
      <c r="M4" s="100" t="s">
        <v>104</v>
      </c>
      <c r="N4" s="100" t="s">
        <v>105</v>
      </c>
      <c r="O4" s="100" t="s">
        <v>106</v>
      </c>
      <c r="P4" s="100" t="s">
        <v>107</v>
      </c>
      <c r="Q4" s="100" t="s">
        <v>87</v>
      </c>
    </row>
    <row r="5" spans="1:17" ht="76.5" x14ac:dyDescent="0.25">
      <c r="A5" s="101">
        <v>1</v>
      </c>
      <c r="B5" s="102" t="s">
        <v>108</v>
      </c>
      <c r="C5" s="103" t="s">
        <v>109</v>
      </c>
      <c r="D5" s="101" t="s">
        <v>110</v>
      </c>
      <c r="E5" s="101" t="s">
        <v>111</v>
      </c>
      <c r="F5" s="104">
        <v>1212</v>
      </c>
      <c r="G5" s="105">
        <v>30</v>
      </c>
      <c r="H5" s="104">
        <f>ROUND((((F5/30))*G5),2)</f>
        <v>1212</v>
      </c>
      <c r="I5" s="104">
        <f t="shared" ref="I5:I10" si="0">F5*12</f>
        <v>14544</v>
      </c>
      <c r="J5" s="104">
        <f>I5*10.15/100</f>
        <v>1476.2160000000001</v>
      </c>
      <c r="K5" s="104">
        <f t="shared" ref="K5:K10" si="1">I5*0.5/100</f>
        <v>72.72</v>
      </c>
      <c r="L5" s="104"/>
      <c r="M5" s="104">
        <v>1212</v>
      </c>
      <c r="N5" s="104">
        <v>404</v>
      </c>
      <c r="O5" s="104">
        <v>706.72</v>
      </c>
      <c r="P5" s="104">
        <v>1212</v>
      </c>
      <c r="Q5" s="106">
        <f>I5+J5+K5+M5+N5+O5+P5</f>
        <v>19627.656000000003</v>
      </c>
    </row>
    <row r="6" spans="1:17" ht="76.5" x14ac:dyDescent="0.25">
      <c r="A6" s="101">
        <v>2</v>
      </c>
      <c r="B6" s="107" t="s">
        <v>112</v>
      </c>
      <c r="C6" s="103" t="s">
        <v>109</v>
      </c>
      <c r="D6" s="101" t="s">
        <v>110</v>
      </c>
      <c r="E6" s="101" t="s">
        <v>113</v>
      </c>
      <c r="F6" s="104">
        <v>484.8</v>
      </c>
      <c r="G6" s="105">
        <v>30</v>
      </c>
      <c r="H6" s="104">
        <f>ROUND((((F6/30))*G6),2)</f>
        <v>484.8</v>
      </c>
      <c r="I6" s="104">
        <f t="shared" si="0"/>
        <v>5817.6</v>
      </c>
      <c r="J6" s="104">
        <f t="shared" ref="J6:J10" si="2">I6*11.15/100</f>
        <v>648.66240000000005</v>
      </c>
      <c r="K6" s="104">
        <f t="shared" si="1"/>
        <v>29.088000000000001</v>
      </c>
      <c r="L6" s="104"/>
      <c r="M6" s="104">
        <v>484.8</v>
      </c>
      <c r="N6" s="104">
        <v>404</v>
      </c>
      <c r="O6" s="104">
        <v>484.8</v>
      </c>
      <c r="P6" s="104">
        <v>484.8</v>
      </c>
      <c r="Q6" s="106">
        <f t="shared" ref="Q6:Q10" si="3">I6+J6+K6+M6+N6+O6+P6</f>
        <v>8353.7504000000008</v>
      </c>
    </row>
    <row r="7" spans="1:17" ht="76.5" x14ac:dyDescent="0.25">
      <c r="A7" s="101">
        <v>3</v>
      </c>
      <c r="B7" s="108" t="s">
        <v>114</v>
      </c>
      <c r="C7" s="103" t="s">
        <v>109</v>
      </c>
      <c r="D7" s="101" t="s">
        <v>110</v>
      </c>
      <c r="E7" s="101" t="s">
        <v>115</v>
      </c>
      <c r="F7" s="104">
        <v>484.8</v>
      </c>
      <c r="G7" s="105">
        <v>30</v>
      </c>
      <c r="H7" s="104">
        <f>ROUND((((F7/30))*G7),2)</f>
        <v>484.8</v>
      </c>
      <c r="I7" s="104">
        <f t="shared" si="0"/>
        <v>5817.6</v>
      </c>
      <c r="J7" s="104">
        <f t="shared" si="2"/>
        <v>648.66240000000005</v>
      </c>
      <c r="K7" s="104">
        <f t="shared" si="1"/>
        <v>29.088000000000001</v>
      </c>
      <c r="L7" s="104"/>
      <c r="M7" s="104">
        <v>484.8</v>
      </c>
      <c r="N7" s="104">
        <v>404</v>
      </c>
      <c r="O7" s="104">
        <v>282.69</v>
      </c>
      <c r="P7" s="104">
        <v>484.8</v>
      </c>
      <c r="Q7" s="106">
        <f t="shared" si="3"/>
        <v>8151.6404000000002</v>
      </c>
    </row>
    <row r="8" spans="1:17" ht="76.5" x14ac:dyDescent="0.25">
      <c r="A8" s="101">
        <v>4</v>
      </c>
      <c r="B8" s="108" t="s">
        <v>116</v>
      </c>
      <c r="C8" s="103" t="s">
        <v>109</v>
      </c>
      <c r="D8" s="101" t="s">
        <v>110</v>
      </c>
      <c r="E8" s="101" t="s">
        <v>115</v>
      </c>
      <c r="F8" s="104">
        <v>484.8</v>
      </c>
      <c r="G8" s="105">
        <v>30</v>
      </c>
      <c r="H8" s="104">
        <f>ROUND((((F8/30))*G8),2)</f>
        <v>484.8</v>
      </c>
      <c r="I8" s="104">
        <f t="shared" si="0"/>
        <v>5817.6</v>
      </c>
      <c r="J8" s="104">
        <f t="shared" si="2"/>
        <v>648.66240000000005</v>
      </c>
      <c r="K8" s="104">
        <f t="shared" si="1"/>
        <v>29.088000000000001</v>
      </c>
      <c r="L8" s="104"/>
      <c r="M8" s="104">
        <v>484.8</v>
      </c>
      <c r="N8" s="104">
        <v>404</v>
      </c>
      <c r="O8" s="104">
        <v>282.69</v>
      </c>
      <c r="P8" s="104">
        <v>484.8</v>
      </c>
      <c r="Q8" s="106">
        <f t="shared" si="3"/>
        <v>8151.6404000000002</v>
      </c>
    </row>
    <row r="9" spans="1:17" ht="76.5" x14ac:dyDescent="0.25">
      <c r="A9" s="101">
        <v>5</v>
      </c>
      <c r="B9" s="109" t="s">
        <v>117</v>
      </c>
      <c r="C9" s="103" t="s">
        <v>109</v>
      </c>
      <c r="D9" s="101" t="s">
        <v>110</v>
      </c>
      <c r="E9" s="101" t="s">
        <v>115</v>
      </c>
      <c r="F9" s="104">
        <v>484.8</v>
      </c>
      <c r="G9" s="105">
        <v>30</v>
      </c>
      <c r="H9" s="104">
        <f>ROUND((((F9/30))*G9),2)</f>
        <v>484.8</v>
      </c>
      <c r="I9" s="104">
        <f t="shared" si="0"/>
        <v>5817.6</v>
      </c>
      <c r="J9" s="104">
        <f t="shared" si="2"/>
        <v>648.66240000000005</v>
      </c>
      <c r="K9" s="104">
        <f t="shared" si="1"/>
        <v>29.088000000000001</v>
      </c>
      <c r="L9" s="104"/>
      <c r="M9" s="104">
        <v>484.8</v>
      </c>
      <c r="N9" s="104">
        <v>404</v>
      </c>
      <c r="O9" s="104">
        <v>282.69</v>
      </c>
      <c r="P9" s="104">
        <v>484.8</v>
      </c>
      <c r="Q9" s="106">
        <f t="shared" si="3"/>
        <v>8151.6404000000002</v>
      </c>
    </row>
    <row r="10" spans="1:17" ht="76.5" x14ac:dyDescent="0.25">
      <c r="A10" s="110">
        <v>6</v>
      </c>
      <c r="B10" s="109" t="s">
        <v>118</v>
      </c>
      <c r="C10" s="111" t="s">
        <v>109</v>
      </c>
      <c r="D10" s="110" t="s">
        <v>110</v>
      </c>
      <c r="E10" s="110" t="s">
        <v>119</v>
      </c>
      <c r="F10" s="112">
        <v>733</v>
      </c>
      <c r="G10" s="113">
        <v>30</v>
      </c>
      <c r="H10" s="112">
        <v>733</v>
      </c>
      <c r="I10" s="104">
        <f t="shared" si="0"/>
        <v>8796</v>
      </c>
      <c r="J10" s="104">
        <f t="shared" si="2"/>
        <v>980.75400000000013</v>
      </c>
      <c r="K10" s="104">
        <f t="shared" si="1"/>
        <v>43.98</v>
      </c>
      <c r="L10" s="112"/>
      <c r="M10" s="104">
        <v>733</v>
      </c>
      <c r="N10" s="104">
        <v>404</v>
      </c>
      <c r="O10" s="112">
        <v>733</v>
      </c>
      <c r="P10" s="104">
        <v>733</v>
      </c>
      <c r="Q10" s="106">
        <f t="shared" si="3"/>
        <v>12423.734</v>
      </c>
    </row>
    <row r="11" spans="1:17" x14ac:dyDescent="0.25">
      <c r="A11" s="114"/>
      <c r="B11" s="115" t="s">
        <v>120</v>
      </c>
      <c r="C11" s="116"/>
      <c r="D11" s="116"/>
      <c r="E11" s="117"/>
      <c r="F11" s="118"/>
      <c r="G11" s="118"/>
      <c r="H11" s="118"/>
      <c r="I11" s="118">
        <f>SUM(I5:I10)</f>
        <v>46610.399999999994</v>
      </c>
      <c r="J11" s="118">
        <f>SUM(J5:J10)</f>
        <v>5051.6196000000009</v>
      </c>
      <c r="K11" s="118">
        <f>SUM(K5:K10)</f>
        <v>233.05199999999996</v>
      </c>
      <c r="L11" s="118"/>
      <c r="M11" s="118">
        <f>SUM(M5:M10)</f>
        <v>3884.2000000000003</v>
      </c>
      <c r="N11" s="119">
        <f>SUM(N5:N10)</f>
        <v>2424</v>
      </c>
      <c r="O11" s="118">
        <f>SUM(O5:O10)</f>
        <v>2772.59</v>
      </c>
      <c r="P11" s="118">
        <f>SUM(P5:P10)</f>
        <v>3884.2000000000003</v>
      </c>
      <c r="Q11" s="106">
        <f>I11+J11+K11+M11+N11+O11+P11</f>
        <v>64860.061599999986</v>
      </c>
    </row>
    <row r="12" spans="1:17" x14ac:dyDescent="0.25">
      <c r="A12" s="120"/>
      <c r="B12" s="121"/>
      <c r="C12" s="122"/>
      <c r="D12" s="122"/>
      <c r="E12" s="123"/>
      <c r="F12" s="124"/>
      <c r="G12" s="124"/>
      <c r="H12" s="124"/>
      <c r="I12" s="124"/>
      <c r="J12" s="124"/>
      <c r="K12" s="124"/>
      <c r="L12" s="124"/>
      <c r="M12" s="124"/>
      <c r="N12" s="125"/>
      <c r="O12" s="124"/>
      <c r="P12" s="124"/>
      <c r="Q12" s="124"/>
    </row>
    <row r="13" spans="1:17" ht="15.75" x14ac:dyDescent="0.25">
      <c r="A13" s="334" t="s">
        <v>90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</row>
    <row r="14" spans="1:17" ht="15.75" x14ac:dyDescent="0.25">
      <c r="A14" s="334" t="s">
        <v>91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</row>
    <row r="15" spans="1:17" ht="15.75" x14ac:dyDescent="0.25">
      <c r="A15" s="333" t="s">
        <v>302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</row>
    <row r="16" spans="1:17" ht="15.75" x14ac:dyDescent="0.25">
      <c r="A16" s="126" t="s">
        <v>121</v>
      </c>
      <c r="B16" s="126" t="s">
        <v>94</v>
      </c>
      <c r="C16" s="126" t="s">
        <v>122</v>
      </c>
      <c r="D16" s="126" t="s">
        <v>97</v>
      </c>
      <c r="E16" s="323" t="s">
        <v>123</v>
      </c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5"/>
      <c r="Q16" s="126" t="s">
        <v>87</v>
      </c>
    </row>
    <row r="17" spans="1:17" ht="38.25" x14ac:dyDescent="0.25">
      <c r="A17" s="127">
        <v>7</v>
      </c>
      <c r="B17" s="128" t="s">
        <v>124</v>
      </c>
      <c r="C17" s="129" t="s">
        <v>1</v>
      </c>
      <c r="D17" s="127" t="s">
        <v>125</v>
      </c>
      <c r="E17" s="326">
        <v>504</v>
      </c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8"/>
      <c r="Q17" s="130">
        <f>E17*12</f>
        <v>6048</v>
      </c>
    </row>
    <row r="18" spans="1:17" x14ac:dyDescent="0.25">
      <c r="A18" s="248"/>
      <c r="B18" s="249"/>
      <c r="C18" s="250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51"/>
    </row>
    <row r="19" spans="1:17" x14ac:dyDescent="0.25">
      <c r="A19" s="248"/>
      <c r="B19" s="249"/>
      <c r="C19" s="250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51"/>
    </row>
    <row r="20" spans="1:17" x14ac:dyDescent="0.25">
      <c r="A20" s="248"/>
      <c r="B20" s="249"/>
      <c r="C20" s="250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51"/>
    </row>
    <row r="21" spans="1:17" x14ac:dyDescent="0.25">
      <c r="A21" s="248"/>
      <c r="B21" s="249"/>
      <c r="C21" s="250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51"/>
    </row>
    <row r="22" spans="1:17" x14ac:dyDescent="0.25">
      <c r="A22" s="248"/>
      <c r="B22" s="249"/>
      <c r="C22" s="250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51"/>
    </row>
    <row r="23" spans="1:17" x14ac:dyDescent="0.25">
      <c r="A23" s="248"/>
      <c r="B23" s="249"/>
      <c r="C23" s="250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51"/>
    </row>
    <row r="24" spans="1:17" x14ac:dyDescent="0.25">
      <c r="A24" s="248"/>
      <c r="B24" s="249"/>
      <c r="C24" s="250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51"/>
    </row>
    <row r="25" spans="1:17" x14ac:dyDescent="0.25">
      <c r="A25" s="248"/>
      <c r="B25" s="249"/>
      <c r="C25" s="250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51"/>
    </row>
    <row r="26" spans="1:17" x14ac:dyDescent="0.25">
      <c r="A26" s="248"/>
      <c r="B26" s="249"/>
      <c r="C26" s="250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51"/>
    </row>
    <row r="27" spans="1:17" x14ac:dyDescent="0.25">
      <c r="A27" s="120"/>
      <c r="B27" s="121"/>
      <c r="C27" s="122"/>
      <c r="D27" s="122"/>
      <c r="E27" s="123"/>
      <c r="F27" s="124"/>
      <c r="G27" s="124"/>
      <c r="H27" s="124"/>
      <c r="I27" s="124"/>
      <c r="J27" s="124"/>
      <c r="K27" s="124"/>
      <c r="L27" s="124"/>
      <c r="M27" s="124"/>
      <c r="N27" s="125"/>
      <c r="O27" s="124"/>
      <c r="P27" s="124"/>
      <c r="Q27" s="124"/>
    </row>
    <row r="28" spans="1:17" x14ac:dyDescent="0.25">
      <c r="A28" s="120"/>
      <c r="B28" s="121"/>
      <c r="C28" s="122"/>
      <c r="D28" s="122"/>
      <c r="E28" s="123"/>
      <c r="F28" s="124"/>
      <c r="G28" s="124"/>
      <c r="H28" s="124"/>
      <c r="I28" s="124"/>
      <c r="J28" s="124"/>
      <c r="K28" s="124"/>
      <c r="L28" s="124"/>
      <c r="M28" s="124"/>
      <c r="N28" s="125"/>
      <c r="O28" s="124"/>
      <c r="P28" s="124"/>
      <c r="Q28" s="124"/>
    </row>
    <row r="29" spans="1:17" x14ac:dyDescent="0.25">
      <c r="A29" s="329" t="s">
        <v>126</v>
      </c>
      <c r="B29" s="329"/>
      <c r="C29" s="131"/>
      <c r="D29" s="131"/>
      <c r="E29" s="132"/>
      <c r="F29" s="132"/>
      <c r="G29" s="132"/>
      <c r="H29" s="133"/>
      <c r="I29" s="133"/>
      <c r="J29" s="134"/>
      <c r="K29" s="134"/>
      <c r="L29" s="134"/>
      <c r="M29" s="135"/>
      <c r="N29" s="136"/>
    </row>
    <row r="30" spans="1:17" x14ac:dyDescent="0.25">
      <c r="A30" s="247"/>
      <c r="B30" s="247"/>
      <c r="C30" s="131"/>
      <c r="D30" s="131"/>
      <c r="E30" s="132"/>
      <c r="F30" s="132"/>
      <c r="G30" s="132"/>
      <c r="H30" s="133"/>
      <c r="I30" s="133"/>
      <c r="J30" s="134"/>
      <c r="K30" s="134"/>
      <c r="L30" s="134"/>
      <c r="M30" s="135"/>
      <c r="N30" s="136"/>
    </row>
    <row r="31" spans="1:17" x14ac:dyDescent="0.25">
      <c r="A31" s="247"/>
      <c r="B31" s="247"/>
      <c r="C31" s="131"/>
      <c r="D31" s="131"/>
      <c r="E31" s="132"/>
      <c r="F31" s="132"/>
      <c r="G31" s="132"/>
      <c r="H31" s="133"/>
      <c r="I31" s="133"/>
      <c r="J31" s="134"/>
      <c r="K31" s="134"/>
      <c r="L31" s="134"/>
      <c r="M31" s="135"/>
      <c r="N31" s="136"/>
    </row>
    <row r="32" spans="1:17" x14ac:dyDescent="0.25">
      <c r="A32" s="131"/>
      <c r="B32" s="131"/>
      <c r="C32" s="131"/>
      <c r="D32" s="137"/>
      <c r="E32" s="138" t="s">
        <v>127</v>
      </c>
      <c r="F32" s="139"/>
      <c r="G32" s="140"/>
      <c r="H32" s="139"/>
      <c r="I32" s="139"/>
      <c r="J32" s="141"/>
      <c r="K32" s="142" t="s">
        <v>128</v>
      </c>
      <c r="L32" s="143"/>
      <c r="M32" s="138"/>
      <c r="N32" s="136"/>
    </row>
    <row r="33" spans="1:17" x14ac:dyDescent="0.25">
      <c r="A33" s="131"/>
      <c r="B33" s="131"/>
      <c r="C33" s="131"/>
      <c r="D33" s="139"/>
      <c r="E33" s="140"/>
      <c r="F33" s="139"/>
      <c r="G33" s="140"/>
      <c r="H33" s="139"/>
      <c r="I33" s="139"/>
      <c r="J33" s="141"/>
      <c r="K33" s="143"/>
      <c r="L33" s="143"/>
      <c r="M33" s="135"/>
      <c r="N33" s="135"/>
      <c r="O33" s="136"/>
      <c r="P33" s="136"/>
      <c r="Q33" s="136"/>
    </row>
    <row r="34" spans="1:17" x14ac:dyDescent="0.25">
      <c r="A34" s="144"/>
      <c r="B34" s="137"/>
      <c r="C34" s="139"/>
      <c r="D34" s="330"/>
      <c r="E34" s="330"/>
      <c r="F34" s="330"/>
      <c r="G34" s="145"/>
      <c r="H34" s="145"/>
      <c r="I34" s="145"/>
      <c r="J34" s="330"/>
      <c r="K34" s="330"/>
      <c r="L34" s="330"/>
      <c r="M34" s="330"/>
      <c r="N34" s="135"/>
      <c r="O34" s="146"/>
      <c r="P34" s="146"/>
      <c r="Q34" s="146"/>
    </row>
    <row r="35" spans="1:17" x14ac:dyDescent="0.25">
      <c r="A35" s="144"/>
      <c r="B35" s="137"/>
      <c r="C35" s="139"/>
      <c r="D35" s="331" t="s">
        <v>129</v>
      </c>
      <c r="E35" s="331"/>
      <c r="F35" s="331"/>
      <c r="G35" s="147"/>
      <c r="H35" s="147"/>
      <c r="I35" s="147"/>
      <c r="J35" s="332" t="s">
        <v>130</v>
      </c>
      <c r="K35" s="332"/>
      <c r="L35" s="332"/>
      <c r="M35" s="332"/>
      <c r="N35" s="135"/>
      <c r="O35" s="146"/>
      <c r="P35" s="146"/>
      <c r="Q35" s="146"/>
    </row>
    <row r="36" spans="1:17" x14ac:dyDescent="0.25">
      <c r="A36" s="144"/>
      <c r="B36" s="148"/>
      <c r="C36" s="144"/>
      <c r="D36" s="322" t="s">
        <v>131</v>
      </c>
      <c r="E36" s="322"/>
      <c r="F36" s="322"/>
      <c r="G36" s="149"/>
      <c r="H36" s="150"/>
      <c r="I36" s="150"/>
      <c r="J36" s="322" t="s">
        <v>111</v>
      </c>
      <c r="K36" s="322"/>
      <c r="L36" s="322"/>
      <c r="M36" s="322"/>
      <c r="N36" s="144"/>
      <c r="O36" s="144"/>
      <c r="P36" s="144"/>
      <c r="Q36" s="144"/>
    </row>
  </sheetData>
  <mergeCells count="15">
    <mergeCell ref="A15:Q15"/>
    <mergeCell ref="A1:Q1"/>
    <mergeCell ref="A2:Q2"/>
    <mergeCell ref="A3:Q3"/>
    <mergeCell ref="A13:Q13"/>
    <mergeCell ref="A14:Q14"/>
    <mergeCell ref="D36:F36"/>
    <mergeCell ref="J36:M36"/>
    <mergeCell ref="E16:P16"/>
    <mergeCell ref="E17:P17"/>
    <mergeCell ref="A29:B29"/>
    <mergeCell ref="D34:F34"/>
    <mergeCell ref="J34:M34"/>
    <mergeCell ref="D35:F35"/>
    <mergeCell ref="J35:M3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29" zoomScale="75" zoomScaleNormal="75" workbookViewId="0">
      <selection activeCell="K37" sqref="K37"/>
    </sheetView>
  </sheetViews>
  <sheetFormatPr baseColWidth="10" defaultRowHeight="15" x14ac:dyDescent="0.25"/>
  <cols>
    <col min="1" max="1" width="11.140625" customWidth="1"/>
    <col min="2" max="2" width="32.140625" customWidth="1"/>
    <col min="3" max="3" width="42" customWidth="1"/>
    <col min="4" max="4" width="30" customWidth="1"/>
    <col min="5" max="5" width="18.140625" customWidth="1"/>
    <col min="6" max="6" width="7" style="16" customWidth="1"/>
    <col min="7" max="7" width="7.28515625" style="16" customWidth="1"/>
    <col min="8" max="9" width="5.7109375" style="17" customWidth="1"/>
    <col min="10" max="10" width="12.7109375" style="18" customWidth="1"/>
    <col min="11" max="11" width="28.7109375" style="18" customWidth="1"/>
    <col min="12" max="12" width="14.42578125" style="17" customWidth="1"/>
    <col min="13" max="13" width="10.140625" style="17" customWidth="1"/>
    <col min="14" max="14" width="14.42578125" style="18" customWidth="1"/>
    <col min="15" max="15" width="31.140625" customWidth="1"/>
    <col min="16" max="16" width="78.7109375" customWidth="1"/>
    <col min="17" max="17" width="19.85546875" customWidth="1"/>
    <col min="18" max="18" width="18.5703125" customWidth="1"/>
  </cols>
  <sheetData>
    <row r="1" spans="1:20" x14ac:dyDescent="0.25">
      <c r="A1" s="1"/>
      <c r="B1" s="2"/>
      <c r="C1" s="1"/>
      <c r="D1" s="1"/>
      <c r="E1" s="2" t="s">
        <v>76</v>
      </c>
      <c r="F1" s="3"/>
      <c r="G1" s="3"/>
      <c r="H1" s="4"/>
      <c r="I1" s="4"/>
      <c r="J1" s="5"/>
      <c r="K1" s="5"/>
      <c r="L1" s="6"/>
      <c r="M1" s="6"/>
      <c r="N1" s="5"/>
      <c r="O1" s="1"/>
      <c r="P1" s="7"/>
    </row>
    <row r="2" spans="1:20" ht="20.25" x14ac:dyDescent="0.25">
      <c r="A2" s="337" t="s">
        <v>64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7"/>
    </row>
    <row r="3" spans="1:20" ht="23.25" x14ac:dyDescent="0.25">
      <c r="A3" s="8"/>
      <c r="B3" s="8"/>
      <c r="C3" s="8"/>
      <c r="D3" s="8"/>
      <c r="E3" s="8"/>
      <c r="F3" s="9"/>
      <c r="G3" s="9"/>
      <c r="H3" s="10"/>
      <c r="I3" s="10"/>
      <c r="J3" s="5"/>
      <c r="K3" s="5"/>
      <c r="L3" s="6"/>
      <c r="M3" s="6"/>
      <c r="N3" s="5"/>
      <c r="O3" s="1"/>
      <c r="P3" s="7"/>
    </row>
    <row r="4" spans="1:20" ht="23.25" x14ac:dyDescent="0.25">
      <c r="A4" s="8"/>
      <c r="B4" s="8"/>
      <c r="C4" s="8"/>
      <c r="D4" s="8"/>
      <c r="E4" s="8"/>
      <c r="F4" s="9"/>
      <c r="G4" s="9"/>
      <c r="H4" s="10"/>
      <c r="I4" s="10"/>
      <c r="J4" s="5"/>
      <c r="K4" s="5"/>
      <c r="L4" s="6"/>
      <c r="M4" s="6"/>
      <c r="N4" s="5"/>
      <c r="O4" s="1"/>
      <c r="P4" s="7"/>
    </row>
    <row r="5" spans="1:20" ht="20.25" x14ac:dyDescent="0.25">
      <c r="A5" s="338" t="s">
        <v>47</v>
      </c>
      <c r="B5" s="338"/>
      <c r="C5" s="338"/>
      <c r="D5" s="338"/>
      <c r="E5" s="338"/>
      <c r="F5" s="338" t="s">
        <v>308</v>
      </c>
      <c r="G5" s="338"/>
      <c r="H5" s="338"/>
      <c r="I5" s="338"/>
      <c r="J5" s="338"/>
      <c r="K5" s="338"/>
      <c r="L5" s="338"/>
      <c r="M5" s="338"/>
      <c r="N5" s="338"/>
      <c r="O5" s="338"/>
      <c r="P5" s="11"/>
    </row>
    <row r="6" spans="1:20" ht="37.5" customHeight="1" x14ac:dyDescent="0.25">
      <c r="A6" s="336" t="s">
        <v>50</v>
      </c>
      <c r="B6" s="336"/>
      <c r="C6" s="336"/>
      <c r="D6" s="336"/>
      <c r="E6" s="336"/>
      <c r="F6" s="339" t="s">
        <v>67</v>
      </c>
      <c r="G6" s="339"/>
      <c r="H6" s="339"/>
      <c r="I6" s="339"/>
      <c r="J6" s="339"/>
      <c r="K6" s="339"/>
      <c r="L6" s="339"/>
      <c r="M6" s="339"/>
      <c r="N6" s="339"/>
      <c r="O6" s="339"/>
      <c r="P6" s="336"/>
      <c r="Q6" s="336"/>
      <c r="R6" s="336"/>
      <c r="S6" s="336"/>
      <c r="T6" s="336"/>
    </row>
    <row r="7" spans="1:20" ht="32.25" customHeight="1" x14ac:dyDescent="0.25">
      <c r="A7" s="336" t="s">
        <v>52</v>
      </c>
      <c r="B7" s="336"/>
      <c r="C7" s="336"/>
      <c r="D7" s="336"/>
      <c r="E7" s="336"/>
      <c r="F7" s="339" t="s">
        <v>68</v>
      </c>
      <c r="G7" s="339"/>
      <c r="H7" s="339"/>
      <c r="I7" s="339"/>
      <c r="J7" s="339"/>
      <c r="K7" s="339"/>
      <c r="L7" s="339"/>
      <c r="M7" s="339"/>
      <c r="N7" s="339"/>
      <c r="O7" s="339"/>
      <c r="P7" s="336"/>
      <c r="Q7" s="336"/>
      <c r="R7" s="336"/>
      <c r="S7" s="336"/>
      <c r="T7" s="336"/>
    </row>
    <row r="8" spans="1:20" ht="42.75" customHeight="1" x14ac:dyDescent="0.25">
      <c r="A8" s="336" t="s">
        <v>53</v>
      </c>
      <c r="B8" s="336"/>
      <c r="C8" s="336"/>
      <c r="D8" s="336"/>
      <c r="E8" s="336"/>
      <c r="F8" s="339" t="s">
        <v>69</v>
      </c>
      <c r="G8" s="339"/>
      <c r="H8" s="339"/>
      <c r="I8" s="339"/>
      <c r="J8" s="339"/>
      <c r="K8" s="339"/>
      <c r="L8" s="339"/>
      <c r="M8" s="339"/>
      <c r="N8" s="339"/>
      <c r="O8" s="339"/>
      <c r="P8" s="340"/>
      <c r="Q8" s="340"/>
      <c r="R8" s="340"/>
      <c r="S8" s="340"/>
      <c r="T8" s="340"/>
    </row>
    <row r="9" spans="1:20" ht="51" customHeight="1" x14ac:dyDescent="0.25">
      <c r="A9" s="336" t="s">
        <v>48</v>
      </c>
      <c r="B9" s="336"/>
      <c r="C9" s="336"/>
      <c r="D9" s="336"/>
      <c r="E9" s="336"/>
      <c r="F9" s="339" t="s">
        <v>70</v>
      </c>
      <c r="G9" s="341"/>
      <c r="H9" s="341"/>
      <c r="I9" s="341"/>
      <c r="J9" s="341"/>
      <c r="K9" s="341"/>
      <c r="L9" s="341"/>
      <c r="M9" s="341"/>
      <c r="N9" s="341"/>
      <c r="O9" s="341"/>
      <c r="P9" s="336"/>
      <c r="Q9" s="336"/>
      <c r="R9" s="336"/>
      <c r="S9" s="336"/>
      <c r="T9" s="336"/>
    </row>
    <row r="10" spans="1:20" ht="32.25" customHeight="1" x14ac:dyDescent="0.25">
      <c r="A10" s="340" t="s">
        <v>49</v>
      </c>
      <c r="B10" s="340"/>
      <c r="C10" s="340"/>
      <c r="D10" s="340"/>
      <c r="E10" s="340"/>
      <c r="F10" s="339" t="s">
        <v>71</v>
      </c>
      <c r="G10" s="339"/>
      <c r="H10" s="339"/>
      <c r="I10" s="339"/>
      <c r="J10" s="339"/>
      <c r="K10" s="339"/>
      <c r="L10" s="339"/>
      <c r="M10" s="339"/>
      <c r="N10" s="339"/>
      <c r="O10" s="339"/>
      <c r="P10" s="336"/>
      <c r="Q10" s="336"/>
      <c r="R10" s="336"/>
      <c r="S10" s="336"/>
      <c r="T10" s="336"/>
    </row>
    <row r="11" spans="1:20" ht="38.25" customHeight="1" x14ac:dyDescent="0.25">
      <c r="A11" s="336" t="s">
        <v>51</v>
      </c>
      <c r="B11" s="336"/>
      <c r="C11" s="336"/>
      <c r="D11" s="336"/>
      <c r="E11" s="336"/>
      <c r="F11" s="339" t="s">
        <v>72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36"/>
      <c r="Q11" s="336"/>
      <c r="R11" s="336"/>
      <c r="S11" s="336"/>
      <c r="T11" s="336"/>
    </row>
    <row r="12" spans="1:20" ht="38.25" customHeight="1" x14ac:dyDescent="0.25">
      <c r="A12" s="342" t="s">
        <v>0</v>
      </c>
      <c r="B12" s="342" t="s">
        <v>1</v>
      </c>
      <c r="C12" s="342" t="s">
        <v>2</v>
      </c>
      <c r="D12" s="342" t="s">
        <v>3</v>
      </c>
      <c r="E12" s="342" t="s">
        <v>4</v>
      </c>
      <c r="F12" s="342" t="s">
        <v>5</v>
      </c>
      <c r="G12" s="342"/>
      <c r="H12" s="342"/>
      <c r="I12" s="342"/>
      <c r="J12" s="343" t="s">
        <v>6</v>
      </c>
      <c r="K12" s="343"/>
      <c r="L12" s="343"/>
      <c r="M12" s="343"/>
      <c r="N12" s="343"/>
      <c r="O12" s="344" t="s">
        <v>7</v>
      </c>
      <c r="P12" s="7"/>
    </row>
    <row r="13" spans="1:20" ht="15.75" customHeight="1" x14ac:dyDescent="0.25">
      <c r="A13" s="342"/>
      <c r="B13" s="342"/>
      <c r="C13" s="342"/>
      <c r="D13" s="342"/>
      <c r="E13" s="342"/>
      <c r="F13" s="342"/>
      <c r="G13" s="342"/>
      <c r="H13" s="342"/>
      <c r="I13" s="342"/>
      <c r="J13" s="343"/>
      <c r="K13" s="343"/>
      <c r="L13" s="343"/>
      <c r="M13" s="343"/>
      <c r="N13" s="343"/>
      <c r="O13" s="344"/>
      <c r="P13" s="7"/>
    </row>
    <row r="14" spans="1:20" ht="28.5" customHeight="1" x14ac:dyDescent="0.25">
      <c r="A14" s="342"/>
      <c r="B14" s="342"/>
      <c r="C14" s="342"/>
      <c r="D14" s="342"/>
      <c r="E14" s="342"/>
      <c r="F14" s="302" t="s">
        <v>8</v>
      </c>
      <c r="G14" s="302" t="s">
        <v>9</v>
      </c>
      <c r="H14" s="303" t="s">
        <v>10</v>
      </c>
      <c r="I14" s="303" t="s">
        <v>11</v>
      </c>
      <c r="J14" s="21" t="s">
        <v>12</v>
      </c>
      <c r="K14" s="303" t="s">
        <v>13</v>
      </c>
      <c r="L14" s="303" t="s">
        <v>14</v>
      </c>
      <c r="M14" s="303" t="s">
        <v>15</v>
      </c>
      <c r="N14" s="303" t="s">
        <v>16</v>
      </c>
      <c r="O14" s="344"/>
      <c r="P14" s="7"/>
    </row>
    <row r="15" spans="1:20" ht="60" customHeight="1" x14ac:dyDescent="0.25">
      <c r="A15" s="345" t="s">
        <v>22</v>
      </c>
      <c r="B15" s="91" t="s">
        <v>83</v>
      </c>
      <c r="C15" s="91" t="s">
        <v>73</v>
      </c>
      <c r="D15" s="91" t="s">
        <v>74</v>
      </c>
      <c r="E15" s="92" t="s">
        <v>23</v>
      </c>
      <c r="F15" s="92"/>
      <c r="G15" s="92"/>
      <c r="H15" s="13" t="s">
        <v>17</v>
      </c>
      <c r="I15" s="13" t="s">
        <v>17</v>
      </c>
      <c r="J15" s="14" t="s">
        <v>24</v>
      </c>
      <c r="K15" s="15" t="s">
        <v>25</v>
      </c>
      <c r="L15" s="268">
        <v>22000</v>
      </c>
      <c r="M15" s="13" t="s">
        <v>17</v>
      </c>
      <c r="N15" s="15" t="s">
        <v>26</v>
      </c>
      <c r="O15" s="93"/>
    </row>
    <row r="16" spans="1:20" ht="15.75" x14ac:dyDescent="0.25">
      <c r="A16" s="345"/>
      <c r="B16" s="22" t="s">
        <v>18</v>
      </c>
      <c r="C16" s="22"/>
      <c r="D16" s="22"/>
      <c r="E16" s="22"/>
      <c r="F16" s="23"/>
      <c r="G16" s="23"/>
      <c r="H16" s="24"/>
      <c r="I16" s="24"/>
      <c r="J16" s="22"/>
      <c r="K16" s="22"/>
      <c r="L16" s="74">
        <f>SUM(L12:L15)</f>
        <v>22000</v>
      </c>
      <c r="M16" s="24"/>
      <c r="N16" s="22"/>
      <c r="O16" s="25"/>
    </row>
    <row r="17" spans="1:15" ht="42" customHeight="1" x14ac:dyDescent="0.25">
      <c r="A17" s="345"/>
      <c r="B17" s="76" t="s">
        <v>295</v>
      </c>
      <c r="C17" s="91" t="s">
        <v>296</v>
      </c>
      <c r="D17" s="70"/>
      <c r="E17" s="320">
        <v>1241.97</v>
      </c>
      <c r="F17" s="286"/>
      <c r="G17" s="286"/>
      <c r="H17" s="285" t="s">
        <v>17</v>
      </c>
      <c r="I17" s="285" t="s">
        <v>17</v>
      </c>
      <c r="J17" s="14" t="s">
        <v>24</v>
      </c>
      <c r="K17" s="15" t="s">
        <v>25</v>
      </c>
      <c r="L17" s="79">
        <v>258.02999999999997</v>
      </c>
      <c r="M17" s="74"/>
      <c r="N17" s="73"/>
      <c r="O17" s="75"/>
    </row>
    <row r="18" spans="1:15" ht="15.75" x14ac:dyDescent="0.25">
      <c r="A18" s="345"/>
      <c r="B18" s="66" t="s">
        <v>18</v>
      </c>
      <c r="C18" s="66"/>
      <c r="D18" s="66"/>
      <c r="E18" s="66"/>
      <c r="F18" s="67"/>
      <c r="G18" s="67"/>
      <c r="H18" s="68"/>
      <c r="I18" s="68"/>
      <c r="J18" s="22"/>
      <c r="K18" s="22"/>
      <c r="L18" s="74">
        <f>L17</f>
        <v>258.02999999999997</v>
      </c>
      <c r="M18" s="24"/>
      <c r="N18" s="22"/>
      <c r="O18" s="69"/>
    </row>
    <row r="19" spans="1:15" ht="80.25" customHeight="1" x14ac:dyDescent="0.25">
      <c r="A19" s="345"/>
      <c r="B19" s="301" t="s">
        <v>316</v>
      </c>
      <c r="C19" s="70"/>
      <c r="D19" s="70"/>
      <c r="E19" s="70"/>
      <c r="F19" s="286"/>
      <c r="G19" s="286"/>
      <c r="H19" s="285"/>
      <c r="I19" s="285"/>
      <c r="J19" s="231" t="s">
        <v>132</v>
      </c>
      <c r="K19" s="298" t="s">
        <v>315</v>
      </c>
      <c r="L19" s="73">
        <v>1568</v>
      </c>
      <c r="M19" s="74"/>
      <c r="N19" s="73"/>
      <c r="O19" s="75"/>
    </row>
    <row r="20" spans="1:15" ht="30" customHeight="1" x14ac:dyDescent="0.25">
      <c r="A20" s="345"/>
      <c r="B20" s="66" t="s">
        <v>18</v>
      </c>
      <c r="C20" s="66"/>
      <c r="D20" s="66"/>
      <c r="E20" s="66"/>
      <c r="F20" s="67"/>
      <c r="G20" s="67"/>
      <c r="H20" s="68"/>
      <c r="I20" s="68"/>
      <c r="J20" s="231" t="s">
        <v>132</v>
      </c>
      <c r="K20" s="299"/>
      <c r="L20" s="74">
        <f>L19</f>
        <v>1568</v>
      </c>
      <c r="M20" s="24"/>
      <c r="N20" s="22"/>
      <c r="O20" s="69"/>
    </row>
    <row r="21" spans="1:15" ht="54" customHeight="1" x14ac:dyDescent="0.25">
      <c r="A21" s="345"/>
      <c r="B21" s="300" t="s">
        <v>317</v>
      </c>
      <c r="C21" s="70"/>
      <c r="D21" s="70"/>
      <c r="E21" s="70"/>
      <c r="F21" s="286"/>
      <c r="G21" s="286"/>
      <c r="H21" s="285"/>
      <c r="I21" s="285"/>
      <c r="J21" s="231" t="s">
        <v>132</v>
      </c>
      <c r="K21" s="298" t="s">
        <v>315</v>
      </c>
      <c r="L21" s="79">
        <v>7940.8</v>
      </c>
      <c r="M21" s="74"/>
      <c r="N21" s="73"/>
      <c r="O21" s="75"/>
    </row>
    <row r="22" spans="1:15" ht="30" customHeight="1" x14ac:dyDescent="0.25">
      <c r="A22" s="345"/>
      <c r="B22" s="66" t="s">
        <v>18</v>
      </c>
      <c r="C22" s="66"/>
      <c r="D22" s="66"/>
      <c r="E22" s="66"/>
      <c r="F22" s="67"/>
      <c r="G22" s="67"/>
      <c r="H22" s="68"/>
      <c r="I22" s="68"/>
      <c r="J22" s="231" t="s">
        <v>132</v>
      </c>
      <c r="K22" s="299"/>
      <c r="L22" s="74">
        <f>L21</f>
        <v>7940.8</v>
      </c>
      <c r="M22" s="24"/>
      <c r="N22" s="22"/>
      <c r="O22" s="69"/>
    </row>
    <row r="23" spans="1:15" ht="43.5" customHeight="1" x14ac:dyDescent="0.25">
      <c r="A23" s="345"/>
      <c r="B23" s="300" t="s">
        <v>318</v>
      </c>
      <c r="C23" s="70"/>
      <c r="D23" s="70"/>
      <c r="E23" s="70"/>
      <c r="F23" s="286"/>
      <c r="G23" s="286"/>
      <c r="H23" s="285"/>
      <c r="I23" s="285"/>
      <c r="J23" s="231" t="s">
        <v>132</v>
      </c>
      <c r="K23" s="298" t="s">
        <v>315</v>
      </c>
      <c r="L23" s="79">
        <f>L22</f>
        <v>7940.8</v>
      </c>
      <c r="M23" s="74"/>
      <c r="N23" s="73"/>
      <c r="O23" s="75"/>
    </row>
    <row r="24" spans="1:15" ht="30" customHeight="1" x14ac:dyDescent="0.25">
      <c r="A24" s="345"/>
      <c r="B24" s="66" t="s">
        <v>18</v>
      </c>
      <c r="C24" s="66"/>
      <c r="D24" s="66"/>
      <c r="E24" s="66"/>
      <c r="F24" s="67"/>
      <c r="G24" s="67"/>
      <c r="H24" s="68"/>
      <c r="I24" s="68"/>
      <c r="J24" s="231" t="s">
        <v>132</v>
      </c>
      <c r="K24" s="299"/>
      <c r="L24" s="74">
        <f>L23</f>
        <v>7940.8</v>
      </c>
      <c r="M24" s="24"/>
      <c r="N24" s="22"/>
      <c r="O24" s="69"/>
    </row>
    <row r="25" spans="1:15" ht="42.75" customHeight="1" x14ac:dyDescent="0.25">
      <c r="A25" s="345"/>
      <c r="B25" s="300" t="s">
        <v>319</v>
      </c>
      <c r="C25" s="70"/>
      <c r="D25" s="70"/>
      <c r="E25" s="70"/>
      <c r="F25" s="286"/>
      <c r="G25" s="286"/>
      <c r="H25" s="285"/>
      <c r="I25" s="285"/>
      <c r="J25" s="231" t="s">
        <v>132</v>
      </c>
      <c r="K25" s="298" t="s">
        <v>315</v>
      </c>
      <c r="L25" s="79">
        <v>2691.95</v>
      </c>
      <c r="M25" s="74"/>
      <c r="N25" s="73"/>
      <c r="O25" s="75"/>
    </row>
    <row r="26" spans="1:15" ht="30" customHeight="1" x14ac:dyDescent="0.25">
      <c r="A26" s="345"/>
      <c r="B26" s="66" t="s">
        <v>18</v>
      </c>
      <c r="C26" s="66"/>
      <c r="D26" s="66"/>
      <c r="E26" s="66"/>
      <c r="F26" s="67"/>
      <c r="G26" s="67"/>
      <c r="H26" s="68"/>
      <c r="I26" s="68"/>
      <c r="J26" s="231" t="s">
        <v>132</v>
      </c>
      <c r="K26" s="299"/>
      <c r="L26" s="74">
        <f>L25</f>
        <v>2691.95</v>
      </c>
      <c r="M26" s="24"/>
      <c r="N26" s="22"/>
      <c r="O26" s="69"/>
    </row>
    <row r="27" spans="1:15" ht="66.75" customHeight="1" x14ac:dyDescent="0.25">
      <c r="A27" s="345"/>
      <c r="B27" s="300" t="s">
        <v>320</v>
      </c>
      <c r="C27" s="70"/>
      <c r="D27" s="70"/>
      <c r="E27" s="70"/>
      <c r="F27" s="286"/>
      <c r="G27" s="286"/>
      <c r="H27" s="285"/>
      <c r="I27" s="285"/>
      <c r="J27" s="231" t="s">
        <v>132</v>
      </c>
      <c r="K27" s="298" t="s">
        <v>315</v>
      </c>
      <c r="L27" s="79">
        <v>1960</v>
      </c>
      <c r="M27" s="74"/>
      <c r="N27" s="73"/>
      <c r="O27" s="75"/>
    </row>
    <row r="28" spans="1:15" ht="36" customHeight="1" x14ac:dyDescent="0.25">
      <c r="A28" s="345"/>
      <c r="B28" s="66" t="s">
        <v>18</v>
      </c>
      <c r="C28" s="66"/>
      <c r="D28" s="66"/>
      <c r="E28" s="66"/>
      <c r="F28" s="67"/>
      <c r="G28" s="67"/>
      <c r="H28" s="68"/>
      <c r="I28" s="68"/>
      <c r="J28" s="231" t="s">
        <v>132</v>
      </c>
      <c r="K28" s="22"/>
      <c r="L28" s="74">
        <f>L27</f>
        <v>1960</v>
      </c>
      <c r="M28" s="24"/>
      <c r="N28" s="22"/>
      <c r="O28" s="69"/>
    </row>
    <row r="29" spans="1:15" ht="79.5" customHeight="1" x14ac:dyDescent="0.25">
      <c r="A29" s="346" t="s">
        <v>31</v>
      </c>
      <c r="B29" s="73" t="s">
        <v>304</v>
      </c>
      <c r="C29" s="70"/>
      <c r="D29" s="70"/>
      <c r="E29" s="73"/>
      <c r="F29" s="79" t="s">
        <v>17</v>
      </c>
      <c r="G29" s="79" t="s">
        <v>17</v>
      </c>
      <c r="H29" s="230"/>
      <c r="I29" s="74"/>
      <c r="J29" s="231" t="s">
        <v>24</v>
      </c>
      <c r="K29" s="232" t="s">
        <v>25</v>
      </c>
      <c r="L29" s="74">
        <v>5000</v>
      </c>
      <c r="M29" s="74" t="s">
        <v>17</v>
      </c>
      <c r="N29" s="73"/>
      <c r="O29" s="77"/>
    </row>
    <row r="30" spans="1:15" ht="15.75" customHeight="1" x14ac:dyDescent="0.25">
      <c r="A30" s="347"/>
      <c r="B30" s="22"/>
      <c r="C30" s="66"/>
      <c r="D30" s="66"/>
      <c r="E30" s="22"/>
      <c r="F30" s="23"/>
      <c r="G30" s="23"/>
      <c r="H30" s="78"/>
      <c r="I30" s="24"/>
      <c r="J30" s="80"/>
      <c r="K30" s="81"/>
      <c r="L30" s="317">
        <f>L29</f>
        <v>5000</v>
      </c>
      <c r="M30" s="24"/>
      <c r="N30" s="22"/>
      <c r="O30" s="25"/>
    </row>
    <row r="31" spans="1:15" ht="75" customHeight="1" x14ac:dyDescent="0.25">
      <c r="A31" s="347"/>
      <c r="B31" s="316" t="s">
        <v>322</v>
      </c>
      <c r="C31" s="70"/>
      <c r="D31" s="70"/>
      <c r="E31" s="91" t="s">
        <v>19</v>
      </c>
      <c r="F31" s="91"/>
      <c r="G31" s="91"/>
      <c r="H31" s="13" t="s">
        <v>17</v>
      </c>
      <c r="I31" s="13" t="s">
        <v>20</v>
      </c>
      <c r="J31" s="14" t="s">
        <v>323</v>
      </c>
      <c r="K31" s="15" t="s">
        <v>325</v>
      </c>
      <c r="L31" s="268">
        <v>7950.88</v>
      </c>
      <c r="M31" s="13" t="s">
        <v>17</v>
      </c>
      <c r="N31" s="73"/>
      <c r="O31" s="77"/>
    </row>
    <row r="32" spans="1:15" ht="28.5" customHeight="1" x14ac:dyDescent="0.25">
      <c r="A32" s="347"/>
      <c r="B32" s="290" t="s">
        <v>18</v>
      </c>
      <c r="C32" s="291"/>
      <c r="D32" s="291"/>
      <c r="E32" s="292"/>
      <c r="F32" s="292"/>
      <c r="G32" s="292"/>
      <c r="H32" s="293"/>
      <c r="I32" s="293"/>
      <c r="J32" s="294"/>
      <c r="K32" s="295"/>
      <c r="L32" s="318">
        <f>L31</f>
        <v>7950.88</v>
      </c>
      <c r="M32" s="296"/>
      <c r="N32" s="297"/>
      <c r="O32" s="77"/>
    </row>
    <row r="33" spans="1:17" ht="88.5" customHeight="1" x14ac:dyDescent="0.25">
      <c r="A33" s="347"/>
      <c r="B33" s="283" t="s">
        <v>314</v>
      </c>
      <c r="C33" s="70"/>
      <c r="D33" s="70"/>
      <c r="E33" s="310"/>
      <c r="F33" s="310"/>
      <c r="G33" s="310"/>
      <c r="H33" s="153"/>
      <c r="I33" s="153"/>
      <c r="J33" s="14" t="s">
        <v>132</v>
      </c>
      <c r="K33" s="15" t="s">
        <v>315</v>
      </c>
      <c r="L33" s="268">
        <v>800</v>
      </c>
      <c r="M33" s="13"/>
      <c r="N33" s="73"/>
      <c r="O33" s="77"/>
    </row>
    <row r="34" spans="1:17" ht="15.75" x14ac:dyDescent="0.25">
      <c r="A34" s="348"/>
      <c r="B34" s="57" t="s">
        <v>18</v>
      </c>
      <c r="C34" s="66"/>
      <c r="D34" s="66"/>
      <c r="E34" s="66"/>
      <c r="F34" s="67"/>
      <c r="G34" s="67"/>
      <c r="H34" s="78"/>
      <c r="I34" s="68"/>
      <c r="J34" s="80"/>
      <c r="K34" s="81"/>
      <c r="L34" s="317">
        <f>L33</f>
        <v>800</v>
      </c>
      <c r="M34" s="24"/>
      <c r="N34" s="22"/>
      <c r="O34" s="25"/>
    </row>
    <row r="35" spans="1:17" ht="60.75" customHeight="1" x14ac:dyDescent="0.25">
      <c r="A35" s="346" t="s">
        <v>27</v>
      </c>
      <c r="B35" s="51" t="s">
        <v>300</v>
      </c>
      <c r="C35" s="310"/>
      <c r="D35" s="319">
        <v>36.619999999999997</v>
      </c>
      <c r="E35" s="48" t="s">
        <v>28</v>
      </c>
      <c r="F35" s="48"/>
      <c r="G35" s="48"/>
      <c r="H35" s="153" t="s">
        <v>17</v>
      </c>
      <c r="I35" s="153" t="s">
        <v>17</v>
      </c>
      <c r="J35" s="14" t="s">
        <v>146</v>
      </c>
      <c r="K35" s="15" t="s">
        <v>147</v>
      </c>
      <c r="L35" s="268">
        <v>963.38</v>
      </c>
      <c r="M35" s="13" t="s">
        <v>17</v>
      </c>
      <c r="N35" s="73"/>
      <c r="O35" s="77"/>
    </row>
    <row r="36" spans="1:17" ht="21.75" customHeight="1" x14ac:dyDescent="0.25">
      <c r="A36" s="347"/>
      <c r="B36" s="261" t="s">
        <v>18</v>
      </c>
      <c r="C36" s="252"/>
      <c r="D36" s="253"/>
      <c r="E36" s="254"/>
      <c r="F36" s="254"/>
      <c r="G36" s="254"/>
      <c r="H36" s="255"/>
      <c r="I36" s="255"/>
      <c r="J36" s="256"/>
      <c r="K36" s="257"/>
      <c r="L36" s="315">
        <f>L35</f>
        <v>963.38</v>
      </c>
      <c r="M36" s="258"/>
      <c r="N36" s="259"/>
      <c r="O36" s="260"/>
    </row>
    <row r="37" spans="1:17" ht="72.75" customHeight="1" x14ac:dyDescent="0.25">
      <c r="A37" s="347"/>
      <c r="B37" s="51" t="s">
        <v>299</v>
      </c>
      <c r="C37" s="310"/>
      <c r="D37" s="283"/>
      <c r="E37" s="48" t="s">
        <v>28</v>
      </c>
      <c r="F37" s="48"/>
      <c r="G37" s="48"/>
      <c r="H37" s="153" t="s">
        <v>17</v>
      </c>
      <c r="I37" s="153" t="s">
        <v>17</v>
      </c>
      <c r="J37" s="14" t="s">
        <v>313</v>
      </c>
      <c r="K37" s="15" t="s">
        <v>326</v>
      </c>
      <c r="L37" s="268">
        <v>3000</v>
      </c>
      <c r="M37" s="13" t="s">
        <v>17</v>
      </c>
      <c r="N37" s="73"/>
      <c r="O37" s="77"/>
    </row>
    <row r="38" spans="1:17" ht="15.75" x14ac:dyDescent="0.25">
      <c r="A38" s="347"/>
      <c r="B38" s="57" t="s">
        <v>18</v>
      </c>
      <c r="C38" s="66"/>
      <c r="D38" s="66"/>
      <c r="E38" s="66"/>
      <c r="F38" s="67"/>
      <c r="G38" s="67"/>
      <c r="H38" s="78"/>
      <c r="I38" s="68"/>
      <c r="J38" s="80"/>
      <c r="K38" s="81"/>
      <c r="L38" s="317">
        <f>SUM(L37)</f>
        <v>3000</v>
      </c>
      <c r="M38" s="24"/>
      <c r="N38" s="22"/>
      <c r="O38" s="25"/>
    </row>
    <row r="39" spans="1:17" ht="60" customHeight="1" x14ac:dyDescent="0.25">
      <c r="A39" s="347"/>
      <c r="B39" s="310" t="s">
        <v>133</v>
      </c>
      <c r="C39" s="310"/>
      <c r="D39" s="283"/>
      <c r="E39" s="48" t="s">
        <v>28</v>
      </c>
      <c r="F39" s="48"/>
      <c r="G39" s="48"/>
      <c r="H39" s="153" t="s">
        <v>17</v>
      </c>
      <c r="I39" s="153" t="s">
        <v>17</v>
      </c>
      <c r="J39" s="14" t="s">
        <v>29</v>
      </c>
      <c r="K39" s="15" t="s">
        <v>30</v>
      </c>
      <c r="L39" s="268">
        <v>72500</v>
      </c>
      <c r="M39" s="13" t="s">
        <v>17</v>
      </c>
      <c r="N39" s="15"/>
      <c r="O39" s="27"/>
      <c r="P39" s="49"/>
      <c r="Q39" s="50"/>
    </row>
    <row r="40" spans="1:17" ht="15.75" x14ac:dyDescent="0.25">
      <c r="A40" s="347"/>
      <c r="B40" s="57" t="s">
        <v>18</v>
      </c>
      <c r="C40" s="58"/>
      <c r="D40" s="59"/>
      <c r="E40" s="60"/>
      <c r="F40" s="60"/>
      <c r="G40" s="60"/>
      <c r="H40" s="61"/>
      <c r="I40" s="61"/>
      <c r="J40" s="62"/>
      <c r="K40" s="63"/>
      <c r="L40" s="289">
        <f>L39</f>
        <v>72500</v>
      </c>
      <c r="M40" s="64"/>
      <c r="N40" s="63"/>
      <c r="O40" s="65"/>
      <c r="P40" s="49"/>
      <c r="Q40" s="50"/>
    </row>
    <row r="41" spans="1:17" ht="60" x14ac:dyDescent="0.25">
      <c r="A41" s="347"/>
      <c r="B41" s="310" t="s">
        <v>148</v>
      </c>
      <c r="C41" s="310"/>
      <c r="D41" s="283"/>
      <c r="E41" s="48" t="s">
        <v>28</v>
      </c>
      <c r="F41" s="48"/>
      <c r="G41" s="48" t="s">
        <v>20</v>
      </c>
      <c r="H41" s="153" t="s">
        <v>20</v>
      </c>
      <c r="I41" s="153"/>
      <c r="J41" s="14" t="s">
        <v>29</v>
      </c>
      <c r="K41" s="15" t="s">
        <v>30</v>
      </c>
      <c r="L41" s="268">
        <v>50000</v>
      </c>
      <c r="M41" s="13" t="s">
        <v>17</v>
      </c>
      <c r="N41" s="15"/>
      <c r="O41" s="27"/>
      <c r="P41" s="49"/>
      <c r="Q41" s="50"/>
    </row>
    <row r="42" spans="1:17" ht="15.75" x14ac:dyDescent="0.25">
      <c r="A42" s="347"/>
      <c r="B42" s="57" t="s">
        <v>18</v>
      </c>
      <c r="C42" s="58"/>
      <c r="D42" s="59"/>
      <c r="E42" s="60"/>
      <c r="F42" s="60"/>
      <c r="G42" s="60"/>
      <c r="H42" s="61"/>
      <c r="I42" s="61"/>
      <c r="J42" s="62"/>
      <c r="K42" s="63"/>
      <c r="L42" s="315">
        <f>L41</f>
        <v>50000</v>
      </c>
      <c r="M42" s="64"/>
      <c r="N42" s="63"/>
      <c r="O42" s="65"/>
      <c r="P42" s="49"/>
      <c r="Q42" s="50"/>
    </row>
    <row r="43" spans="1:17" ht="45" x14ac:dyDescent="0.25">
      <c r="A43" s="347"/>
      <c r="B43" s="310" t="s">
        <v>134</v>
      </c>
      <c r="C43" s="310"/>
      <c r="D43" s="283"/>
      <c r="E43" s="48" t="s">
        <v>28</v>
      </c>
      <c r="F43" s="48"/>
      <c r="G43" s="48"/>
      <c r="H43" s="153"/>
      <c r="I43" s="153"/>
      <c r="J43" s="14" t="s">
        <v>297</v>
      </c>
      <c r="K43" s="15" t="s">
        <v>298</v>
      </c>
      <c r="L43" s="268">
        <v>18000</v>
      </c>
      <c r="M43" s="13" t="s">
        <v>17</v>
      </c>
      <c r="N43" s="15"/>
      <c r="O43" s="27"/>
      <c r="P43" s="49"/>
      <c r="Q43" s="50"/>
    </row>
    <row r="44" spans="1:17" ht="15.75" x14ac:dyDescent="0.25">
      <c r="A44" s="347"/>
      <c r="B44" s="57" t="s">
        <v>18</v>
      </c>
      <c r="C44" s="58"/>
      <c r="D44" s="59"/>
      <c r="E44" s="60"/>
      <c r="F44" s="60"/>
      <c r="G44" s="60"/>
      <c r="H44" s="61"/>
      <c r="I44" s="61"/>
      <c r="J44" s="62"/>
      <c r="K44" s="63"/>
      <c r="L44" s="289">
        <f>L43</f>
        <v>18000</v>
      </c>
      <c r="M44" s="64"/>
      <c r="N44" s="63"/>
      <c r="O44" s="65"/>
      <c r="P44" s="49"/>
      <c r="Q44" s="50"/>
    </row>
    <row r="45" spans="1:17" ht="57.75" customHeight="1" x14ac:dyDescent="0.25">
      <c r="A45" s="347"/>
      <c r="B45" s="310" t="s">
        <v>306</v>
      </c>
      <c r="C45" s="310"/>
      <c r="D45" s="283"/>
      <c r="E45" s="48"/>
      <c r="F45" s="48"/>
      <c r="G45" s="48"/>
      <c r="H45" s="153"/>
      <c r="I45" s="153"/>
      <c r="J45" s="14" t="s">
        <v>29</v>
      </c>
      <c r="K45" s="15" t="s">
        <v>30</v>
      </c>
      <c r="L45" s="268">
        <v>30000</v>
      </c>
      <c r="M45" s="13"/>
      <c r="N45" s="15"/>
      <c r="O45" s="27"/>
      <c r="P45" s="49"/>
      <c r="Q45" s="50"/>
    </row>
    <row r="46" spans="1:17" ht="57.75" customHeight="1" x14ac:dyDescent="0.25">
      <c r="A46" s="347"/>
      <c r="B46" s="57" t="s">
        <v>18</v>
      </c>
      <c r="C46" s="58"/>
      <c r="D46" s="59"/>
      <c r="E46" s="60"/>
      <c r="F46" s="60"/>
      <c r="G46" s="60"/>
      <c r="H46" s="61"/>
      <c r="I46" s="61"/>
      <c r="J46" s="62"/>
      <c r="K46" s="63"/>
      <c r="L46" s="289">
        <f>L45</f>
        <v>30000</v>
      </c>
      <c r="M46" s="64"/>
      <c r="N46" s="63"/>
      <c r="O46" s="65"/>
      <c r="P46" s="49"/>
      <c r="Q46" s="50"/>
    </row>
    <row r="47" spans="1:17" ht="57.75" customHeight="1" x14ac:dyDescent="0.25">
      <c r="A47" s="305"/>
      <c r="B47" s="270" t="s">
        <v>312</v>
      </c>
      <c r="C47" s="264"/>
      <c r="D47" s="265"/>
      <c r="E47" s="266"/>
      <c r="F47" s="266"/>
      <c r="G47" s="266"/>
      <c r="H47" s="267"/>
      <c r="I47" s="267"/>
      <c r="J47" s="231" t="s">
        <v>29</v>
      </c>
      <c r="K47" s="232" t="s">
        <v>30</v>
      </c>
      <c r="L47" s="289">
        <v>7828.09</v>
      </c>
      <c r="M47" s="268"/>
      <c r="N47" s="232"/>
      <c r="O47" s="269"/>
      <c r="P47" s="49"/>
      <c r="Q47" s="50"/>
    </row>
    <row r="48" spans="1:17" ht="57.75" customHeight="1" x14ac:dyDescent="0.25">
      <c r="A48" s="305"/>
      <c r="B48" s="57" t="s">
        <v>18</v>
      </c>
      <c r="C48" s="58"/>
      <c r="D48" s="59"/>
      <c r="E48" s="60"/>
      <c r="F48" s="60"/>
      <c r="G48" s="60"/>
      <c r="H48" s="61"/>
      <c r="I48" s="61"/>
      <c r="J48" s="62"/>
      <c r="K48" s="63"/>
      <c r="L48" s="315">
        <f>L47</f>
        <v>7828.09</v>
      </c>
      <c r="M48" s="64"/>
      <c r="N48" s="63"/>
      <c r="O48" s="263"/>
      <c r="P48" s="49"/>
      <c r="Q48" s="50"/>
    </row>
    <row r="49" spans="1:17" ht="57.75" customHeight="1" x14ac:dyDescent="0.25">
      <c r="A49" s="305"/>
      <c r="B49" s="270" t="s">
        <v>311</v>
      </c>
      <c r="C49" s="264"/>
      <c r="D49" s="265"/>
      <c r="E49" s="266"/>
      <c r="F49" s="266"/>
      <c r="G49" s="266"/>
      <c r="H49" s="267"/>
      <c r="I49" s="267"/>
      <c r="J49" s="14" t="s">
        <v>29</v>
      </c>
      <c r="K49" s="15" t="s">
        <v>30</v>
      </c>
      <c r="L49" s="268">
        <v>7828.11</v>
      </c>
      <c r="M49" s="268"/>
      <c r="N49" s="232"/>
      <c r="O49" s="269"/>
      <c r="P49" s="49"/>
      <c r="Q49" s="50"/>
    </row>
    <row r="50" spans="1:17" ht="57.75" customHeight="1" x14ac:dyDescent="0.25">
      <c r="A50" s="305"/>
      <c r="B50" s="57" t="s">
        <v>18</v>
      </c>
      <c r="C50" s="58"/>
      <c r="D50" s="59"/>
      <c r="E50" s="60"/>
      <c r="F50" s="60"/>
      <c r="G50" s="60"/>
      <c r="H50" s="61"/>
      <c r="I50" s="61"/>
      <c r="J50" s="62"/>
      <c r="K50" s="63"/>
      <c r="L50" s="315">
        <f>L49</f>
        <v>7828.11</v>
      </c>
      <c r="M50" s="64"/>
      <c r="N50" s="63"/>
      <c r="O50" s="263"/>
      <c r="P50" s="49"/>
      <c r="Q50" s="50"/>
    </row>
    <row r="51" spans="1:17" ht="57.75" customHeight="1" x14ac:dyDescent="0.25">
      <c r="A51" s="349" t="s">
        <v>135</v>
      </c>
      <c r="B51" s="51" t="s">
        <v>139</v>
      </c>
      <c r="C51" s="51"/>
      <c r="D51" s="51"/>
      <c r="E51" s="51"/>
      <c r="F51" s="52" t="s">
        <v>17</v>
      </c>
      <c r="G51" s="52" t="s">
        <v>17</v>
      </c>
      <c r="H51" s="53" t="s">
        <v>17</v>
      </c>
      <c r="I51" s="53" t="s">
        <v>17</v>
      </c>
      <c r="J51" s="14" t="s">
        <v>77</v>
      </c>
      <c r="K51" s="15" t="s">
        <v>78</v>
      </c>
      <c r="L51" s="268">
        <v>6048</v>
      </c>
      <c r="M51" s="13" t="s">
        <v>17</v>
      </c>
      <c r="N51" s="15"/>
      <c r="O51" s="350"/>
    </row>
    <row r="52" spans="1:17" ht="51.75" customHeight="1" x14ac:dyDescent="0.25">
      <c r="A52" s="349"/>
      <c r="B52" s="54" t="s">
        <v>140</v>
      </c>
      <c r="C52" s="54"/>
      <c r="D52" s="54"/>
      <c r="E52" s="54"/>
      <c r="F52" s="55" t="s">
        <v>20</v>
      </c>
      <c r="G52" s="55" t="s">
        <v>20</v>
      </c>
      <c r="H52" s="56"/>
      <c r="I52" s="56"/>
      <c r="J52" s="14" t="s">
        <v>57</v>
      </c>
      <c r="K52" s="15" t="s">
        <v>58</v>
      </c>
      <c r="L52" s="268">
        <v>8234.0300000000007</v>
      </c>
      <c r="M52" s="13" t="s">
        <v>17</v>
      </c>
      <c r="N52" s="15"/>
      <c r="O52" s="350"/>
    </row>
    <row r="53" spans="1:17" ht="48.75" customHeight="1" x14ac:dyDescent="0.25">
      <c r="A53" s="349"/>
      <c r="B53" s="54" t="s">
        <v>142</v>
      </c>
      <c r="C53" s="54"/>
      <c r="D53" s="54"/>
      <c r="E53" s="54"/>
      <c r="F53" s="55" t="s">
        <v>20</v>
      </c>
      <c r="G53" s="55" t="s">
        <v>20</v>
      </c>
      <c r="H53" s="56"/>
      <c r="I53" s="56"/>
      <c r="J53" s="14" t="s">
        <v>59</v>
      </c>
      <c r="K53" s="15" t="s">
        <v>60</v>
      </c>
      <c r="L53" s="268">
        <v>800</v>
      </c>
      <c r="M53" s="13" t="s">
        <v>17</v>
      </c>
      <c r="N53" s="15"/>
      <c r="O53" s="350"/>
    </row>
    <row r="54" spans="1:17" ht="38.25" customHeight="1" x14ac:dyDescent="0.25">
      <c r="A54" s="349"/>
      <c r="B54" s="54" t="s">
        <v>138</v>
      </c>
      <c r="C54" s="54"/>
      <c r="D54" s="54">
        <v>20000</v>
      </c>
      <c r="E54" s="54"/>
      <c r="F54" s="55" t="s">
        <v>20</v>
      </c>
      <c r="G54" s="55" t="s">
        <v>20</v>
      </c>
      <c r="H54" s="56"/>
      <c r="I54" s="56" t="s">
        <v>321</v>
      </c>
      <c r="J54" s="14" t="s">
        <v>81</v>
      </c>
      <c r="K54" s="15" t="s">
        <v>82</v>
      </c>
      <c r="L54" s="268"/>
      <c r="M54" s="13"/>
      <c r="N54" s="15"/>
      <c r="O54" s="350"/>
    </row>
    <row r="55" spans="1:17" ht="66.75" customHeight="1" x14ac:dyDescent="0.25">
      <c r="A55" s="349"/>
      <c r="B55" s="54" t="s">
        <v>145</v>
      </c>
      <c r="C55" s="54"/>
      <c r="D55" s="54"/>
      <c r="E55" s="54"/>
      <c r="F55" s="55" t="s">
        <v>17</v>
      </c>
      <c r="G55" s="55" t="s">
        <v>17</v>
      </c>
      <c r="H55" s="56" t="s">
        <v>17</v>
      </c>
      <c r="I55" s="56" t="s">
        <v>17</v>
      </c>
      <c r="J55" s="14" t="s">
        <v>32</v>
      </c>
      <c r="K55" s="15" t="s">
        <v>144</v>
      </c>
      <c r="L55" s="268">
        <v>2865.97</v>
      </c>
      <c r="M55" s="13" t="s">
        <v>17</v>
      </c>
      <c r="N55" s="15"/>
      <c r="O55" s="350"/>
    </row>
    <row r="56" spans="1:17" ht="65.25" customHeight="1" x14ac:dyDescent="0.25">
      <c r="A56" s="349"/>
      <c r="B56" s="54" t="s">
        <v>141</v>
      </c>
      <c r="C56" s="54"/>
      <c r="D56" s="54">
        <v>7000</v>
      </c>
      <c r="E56" s="54"/>
      <c r="F56" s="55" t="s">
        <v>17</v>
      </c>
      <c r="G56" s="55" t="s">
        <v>17</v>
      </c>
      <c r="H56" s="56"/>
      <c r="I56" s="56"/>
      <c r="J56" s="14" t="s">
        <v>136</v>
      </c>
      <c r="K56" s="15" t="s">
        <v>137</v>
      </c>
      <c r="L56" s="268"/>
      <c r="M56" s="13" t="s">
        <v>17</v>
      </c>
      <c r="N56" s="15"/>
      <c r="O56" s="350"/>
    </row>
    <row r="57" spans="1:17" ht="45" x14ac:dyDescent="0.25">
      <c r="A57" s="349"/>
      <c r="B57" s="54" t="s">
        <v>143</v>
      </c>
      <c r="C57" s="54"/>
      <c r="D57" s="54"/>
      <c r="E57" s="54"/>
      <c r="F57" s="55" t="s">
        <v>17</v>
      </c>
      <c r="G57" s="55" t="s">
        <v>17</v>
      </c>
      <c r="H57" s="56" t="s">
        <v>17</v>
      </c>
      <c r="I57" s="56" t="s">
        <v>17</v>
      </c>
      <c r="J57" s="14" t="s">
        <v>33</v>
      </c>
      <c r="K57" s="15" t="s">
        <v>34</v>
      </c>
      <c r="L57" s="268">
        <v>7482.45</v>
      </c>
      <c r="M57" s="13" t="s">
        <v>20</v>
      </c>
      <c r="N57" s="15"/>
      <c r="O57" s="350"/>
    </row>
    <row r="58" spans="1:17" ht="15.75" x14ac:dyDescent="0.25">
      <c r="A58" s="349"/>
      <c r="B58" s="22" t="s">
        <v>18</v>
      </c>
      <c r="C58" s="22"/>
      <c r="D58" s="22"/>
      <c r="E58" s="22"/>
      <c r="F58" s="23"/>
      <c r="G58" s="23"/>
      <c r="H58" s="24"/>
      <c r="I58" s="24"/>
      <c r="J58" s="22"/>
      <c r="K58" s="22"/>
      <c r="L58" s="24">
        <f>SUM(L51:L57)</f>
        <v>25430.45</v>
      </c>
      <c r="M58" s="24"/>
      <c r="N58" s="22"/>
      <c r="O58" s="25"/>
    </row>
    <row r="59" spans="1:17" ht="15" customHeight="1" x14ac:dyDescent="0.25">
      <c r="A59" s="345" t="s">
        <v>44</v>
      </c>
      <c r="B59" s="354" t="s">
        <v>45</v>
      </c>
      <c r="C59" s="355" t="s">
        <v>54</v>
      </c>
      <c r="D59" s="355" t="s">
        <v>54</v>
      </c>
      <c r="E59" s="356" t="s">
        <v>46</v>
      </c>
      <c r="F59" s="355" t="s">
        <v>20</v>
      </c>
      <c r="G59" s="355" t="s">
        <v>20</v>
      </c>
      <c r="H59" s="360" t="s">
        <v>20</v>
      </c>
      <c r="I59" s="360" t="s">
        <v>20</v>
      </c>
      <c r="J59" s="42">
        <v>510105</v>
      </c>
      <c r="K59" s="43" t="s">
        <v>36</v>
      </c>
      <c r="L59" s="314">
        <v>46610.400000000001</v>
      </c>
      <c r="M59" s="355" t="s">
        <v>20</v>
      </c>
      <c r="N59" s="351"/>
      <c r="O59" s="352" t="s">
        <v>75</v>
      </c>
      <c r="P59" s="44"/>
    </row>
    <row r="60" spans="1:17" x14ac:dyDescent="0.25">
      <c r="A60" s="345"/>
      <c r="B60" s="354"/>
      <c r="C60" s="355"/>
      <c r="D60" s="355"/>
      <c r="E60" s="357"/>
      <c r="F60" s="358"/>
      <c r="G60" s="358"/>
      <c r="H60" s="360"/>
      <c r="I60" s="360"/>
      <c r="J60" s="42">
        <v>510203</v>
      </c>
      <c r="K60" s="43" t="s">
        <v>37</v>
      </c>
      <c r="L60" s="314">
        <v>3884.2</v>
      </c>
      <c r="M60" s="358"/>
      <c r="N60" s="351"/>
      <c r="O60" s="353"/>
      <c r="P60" s="44"/>
    </row>
    <row r="61" spans="1:17" x14ac:dyDescent="0.25">
      <c r="A61" s="345"/>
      <c r="B61" s="354"/>
      <c r="C61" s="355"/>
      <c r="D61" s="355"/>
      <c r="E61" s="357"/>
      <c r="F61" s="358"/>
      <c r="G61" s="358"/>
      <c r="H61" s="360"/>
      <c r="I61" s="360"/>
      <c r="J61" s="42">
        <v>510204</v>
      </c>
      <c r="K61" s="43" t="s">
        <v>38</v>
      </c>
      <c r="L61" s="314">
        <v>2071.12</v>
      </c>
      <c r="M61" s="358"/>
      <c r="N61" s="351"/>
      <c r="O61" s="353"/>
      <c r="P61" s="44"/>
    </row>
    <row r="62" spans="1:17" x14ac:dyDescent="0.25">
      <c r="A62" s="345"/>
      <c r="B62" s="354"/>
      <c r="C62" s="355"/>
      <c r="D62" s="355"/>
      <c r="E62" s="357"/>
      <c r="F62" s="358"/>
      <c r="G62" s="358"/>
      <c r="H62" s="360"/>
      <c r="I62" s="360"/>
      <c r="J62" s="42">
        <v>510601</v>
      </c>
      <c r="K62" s="43" t="s">
        <v>39</v>
      </c>
      <c r="L62" s="314">
        <v>5051.6099999999997</v>
      </c>
      <c r="M62" s="358"/>
      <c r="N62" s="351"/>
      <c r="O62" s="353"/>
      <c r="P62" s="44"/>
    </row>
    <row r="63" spans="1:17" x14ac:dyDescent="0.25">
      <c r="A63" s="345"/>
      <c r="B63" s="354"/>
      <c r="C63" s="355"/>
      <c r="D63" s="355"/>
      <c r="E63" s="357"/>
      <c r="F63" s="358"/>
      <c r="G63" s="358"/>
      <c r="H63" s="360"/>
      <c r="I63" s="360"/>
      <c r="J63" s="42">
        <v>510602</v>
      </c>
      <c r="K63" s="43" t="s">
        <v>40</v>
      </c>
      <c r="L63" s="314">
        <v>2773</v>
      </c>
      <c r="M63" s="358"/>
      <c r="N63" s="351"/>
      <c r="O63" s="353"/>
      <c r="P63" s="44"/>
    </row>
    <row r="64" spans="1:17" ht="30" x14ac:dyDescent="0.25">
      <c r="A64" s="345"/>
      <c r="B64" s="354"/>
      <c r="C64" s="355"/>
      <c r="D64" s="355"/>
      <c r="E64" s="357"/>
      <c r="F64" s="358"/>
      <c r="G64" s="358"/>
      <c r="H64" s="360"/>
      <c r="I64" s="360"/>
      <c r="J64" s="42">
        <v>510707</v>
      </c>
      <c r="K64" s="43" t="s">
        <v>41</v>
      </c>
      <c r="L64" s="314">
        <v>2151.1999999999998</v>
      </c>
      <c r="M64" s="358"/>
      <c r="N64" s="351"/>
      <c r="O64" s="353"/>
      <c r="P64" s="44"/>
    </row>
    <row r="65" spans="1:16" x14ac:dyDescent="0.25">
      <c r="A65" s="345"/>
      <c r="B65" s="354"/>
      <c r="C65" s="355"/>
      <c r="D65" s="355"/>
      <c r="E65" s="357"/>
      <c r="F65" s="358"/>
      <c r="G65" s="358"/>
      <c r="H65" s="360"/>
      <c r="I65" s="360"/>
      <c r="J65" s="42">
        <v>530104</v>
      </c>
      <c r="K65" s="43" t="s">
        <v>204</v>
      </c>
      <c r="L65" s="314">
        <v>1650</v>
      </c>
      <c r="M65" s="358"/>
      <c r="N65" s="351"/>
      <c r="O65" s="353"/>
      <c r="P65" s="44"/>
    </row>
    <row r="66" spans="1:16" x14ac:dyDescent="0.25">
      <c r="A66" s="345"/>
      <c r="B66" s="354"/>
      <c r="C66" s="355"/>
      <c r="D66" s="355"/>
      <c r="E66" s="357"/>
      <c r="F66" s="358"/>
      <c r="G66" s="358"/>
      <c r="H66" s="360"/>
      <c r="I66" s="360"/>
      <c r="J66" s="42">
        <v>530105</v>
      </c>
      <c r="K66" s="43" t="s">
        <v>42</v>
      </c>
      <c r="L66" s="314">
        <v>450</v>
      </c>
      <c r="M66" s="358"/>
      <c r="N66" s="351"/>
      <c r="O66" s="353"/>
      <c r="P66" s="44"/>
    </row>
    <row r="67" spans="1:16" ht="30" x14ac:dyDescent="0.25">
      <c r="A67" s="345"/>
      <c r="B67" s="354"/>
      <c r="C67" s="355"/>
      <c r="D67" s="355"/>
      <c r="E67" s="357"/>
      <c r="F67" s="358"/>
      <c r="G67" s="358"/>
      <c r="H67" s="360"/>
      <c r="I67" s="360"/>
      <c r="J67" s="42">
        <v>530702</v>
      </c>
      <c r="K67" s="43" t="s">
        <v>62</v>
      </c>
      <c r="L67" s="314">
        <v>1000</v>
      </c>
      <c r="M67" s="358"/>
      <c r="N67" s="351"/>
      <c r="O67" s="353"/>
      <c r="P67" s="44"/>
    </row>
    <row r="68" spans="1:16" x14ac:dyDescent="0.25">
      <c r="A68" s="345"/>
      <c r="B68" s="354"/>
      <c r="C68" s="355"/>
      <c r="D68" s="355"/>
      <c r="E68" s="357"/>
      <c r="F68" s="358"/>
      <c r="G68" s="358"/>
      <c r="H68" s="360"/>
      <c r="I68" s="360"/>
      <c r="J68" s="42">
        <v>530804</v>
      </c>
      <c r="K68" s="43" t="s">
        <v>21</v>
      </c>
      <c r="L68" s="314">
        <v>200</v>
      </c>
      <c r="M68" s="358"/>
      <c r="N68" s="351"/>
      <c r="O68" s="353"/>
      <c r="P68" s="44"/>
    </row>
    <row r="69" spans="1:16" x14ac:dyDescent="0.25">
      <c r="A69" s="345"/>
      <c r="B69" s="354"/>
      <c r="C69" s="355"/>
      <c r="D69" s="355"/>
      <c r="E69" s="357"/>
      <c r="F69" s="358"/>
      <c r="G69" s="358"/>
      <c r="H69" s="360"/>
      <c r="I69" s="360"/>
      <c r="J69" s="42">
        <v>530805</v>
      </c>
      <c r="K69" s="43" t="s">
        <v>305</v>
      </c>
      <c r="L69" s="314">
        <v>160</v>
      </c>
      <c r="M69" s="358"/>
      <c r="N69" s="351"/>
      <c r="O69" s="353"/>
      <c r="P69" s="44"/>
    </row>
    <row r="70" spans="1:16" ht="45" x14ac:dyDescent="0.25">
      <c r="A70" s="345"/>
      <c r="B70" s="354"/>
      <c r="C70" s="355"/>
      <c r="D70" s="355"/>
      <c r="E70" s="357"/>
      <c r="F70" s="358"/>
      <c r="G70" s="358"/>
      <c r="H70" s="360"/>
      <c r="I70" s="360"/>
      <c r="J70" s="42">
        <v>530807</v>
      </c>
      <c r="K70" s="43" t="s">
        <v>63</v>
      </c>
      <c r="L70" s="314">
        <v>180</v>
      </c>
      <c r="M70" s="358"/>
      <c r="N70" s="351"/>
      <c r="O70" s="353"/>
      <c r="P70" s="44"/>
    </row>
    <row r="71" spans="1:16" x14ac:dyDescent="0.25">
      <c r="A71" s="345"/>
      <c r="B71" s="354"/>
      <c r="C71" s="355"/>
      <c r="D71" s="355"/>
      <c r="E71" s="357"/>
      <c r="F71" s="358"/>
      <c r="G71" s="358"/>
      <c r="H71" s="360"/>
      <c r="I71" s="360"/>
      <c r="J71" s="42">
        <v>570201</v>
      </c>
      <c r="K71" s="43" t="s">
        <v>43</v>
      </c>
      <c r="L71" s="314">
        <v>520</v>
      </c>
      <c r="M71" s="358"/>
      <c r="N71" s="351"/>
      <c r="O71" s="353"/>
      <c r="P71" s="44"/>
    </row>
    <row r="72" spans="1:16" x14ac:dyDescent="0.25">
      <c r="A72" s="345"/>
      <c r="B72" s="354"/>
      <c r="C72" s="355"/>
      <c r="D72" s="355"/>
      <c r="E72" s="357"/>
      <c r="F72" s="358"/>
      <c r="G72" s="358"/>
      <c r="H72" s="360"/>
      <c r="I72" s="360"/>
      <c r="J72" s="42">
        <v>570203</v>
      </c>
      <c r="K72" s="43" t="s">
        <v>61</v>
      </c>
      <c r="L72" s="314">
        <v>200</v>
      </c>
      <c r="M72" s="358"/>
      <c r="N72" s="351"/>
      <c r="O72" s="353"/>
      <c r="P72" s="44"/>
    </row>
    <row r="73" spans="1:16" ht="30" x14ac:dyDescent="0.25">
      <c r="A73" s="345"/>
      <c r="B73" s="307"/>
      <c r="C73" s="306"/>
      <c r="D73" s="306"/>
      <c r="E73" s="311"/>
      <c r="F73" s="312"/>
      <c r="G73" s="312"/>
      <c r="H73" s="313"/>
      <c r="I73" s="313"/>
      <c r="J73" s="42">
        <v>580101</v>
      </c>
      <c r="K73" s="43" t="s">
        <v>35</v>
      </c>
      <c r="L73" s="314">
        <v>718.5</v>
      </c>
      <c r="M73" s="312"/>
      <c r="N73" s="308"/>
      <c r="O73" s="309"/>
      <c r="P73" s="44"/>
    </row>
    <row r="74" spans="1:16" x14ac:dyDescent="0.25">
      <c r="A74" s="345"/>
      <c r="B74" s="307"/>
      <c r="C74" s="306"/>
      <c r="D74" s="306"/>
      <c r="E74" s="311"/>
      <c r="F74" s="312"/>
      <c r="G74" s="312"/>
      <c r="H74" s="313"/>
      <c r="I74" s="313"/>
      <c r="J74" s="42">
        <v>580406</v>
      </c>
      <c r="K74" s="43" t="s">
        <v>80</v>
      </c>
      <c r="L74" s="314">
        <v>235</v>
      </c>
      <c r="M74" s="312"/>
      <c r="N74" s="308"/>
      <c r="O74" s="309"/>
      <c r="P74" s="44"/>
    </row>
    <row r="75" spans="1:16" ht="15.75" x14ac:dyDescent="0.25">
      <c r="A75" s="345"/>
      <c r="B75" s="22" t="s">
        <v>18</v>
      </c>
      <c r="C75" s="22"/>
      <c r="D75" s="22"/>
      <c r="E75" s="22"/>
      <c r="F75" s="23"/>
      <c r="G75" s="23"/>
      <c r="H75" s="24"/>
      <c r="I75" s="24"/>
      <c r="J75" s="22"/>
      <c r="K75" s="22"/>
      <c r="L75" s="24">
        <f>SUM(L59:L74)</f>
        <v>67855.03</v>
      </c>
      <c r="M75" s="24"/>
      <c r="N75" s="22"/>
      <c r="O75" s="25"/>
    </row>
    <row r="76" spans="1:16" x14ac:dyDescent="0.25">
      <c r="A76" s="359" t="s">
        <v>301</v>
      </c>
      <c r="B76" s="359"/>
      <c r="C76" s="359"/>
      <c r="D76" s="359"/>
      <c r="E76" s="359"/>
      <c r="F76" s="359"/>
      <c r="G76" s="359"/>
      <c r="H76" s="359"/>
      <c r="I76" s="359"/>
      <c r="J76" s="359"/>
      <c r="K76" s="359"/>
      <c r="L76" s="37"/>
      <c r="M76" s="35"/>
      <c r="N76" s="36"/>
      <c r="O76" s="34"/>
    </row>
    <row r="77" spans="1:16" ht="15.75" x14ac:dyDescent="0.25">
      <c r="C77" s="28" t="s">
        <v>55</v>
      </c>
      <c r="H77" s="29" t="s">
        <v>310</v>
      </c>
    </row>
    <row r="78" spans="1:16" x14ac:dyDescent="0.25">
      <c r="L78" s="17">
        <f>L75+L58+L48+L42+L38+L36+L34+L32+L30+L28+L26+L24+L22+L20+L18+L16+L50</f>
        <v>221015.52</v>
      </c>
    </row>
    <row r="80" spans="1:16" x14ac:dyDescent="0.25">
      <c r="K80" s="18" t="s">
        <v>327</v>
      </c>
      <c r="L80" s="17">
        <f>L75+L58</f>
        <v>93285.48</v>
      </c>
      <c r="M80" s="17" t="s">
        <v>328</v>
      </c>
    </row>
    <row r="81" spans="3:14" x14ac:dyDescent="0.25">
      <c r="L81" s="17">
        <f>L16+L18+L20+L22+L24+L26+L28+L30+L32+L34+L36+L38+L42+L48+L50</f>
        <v>127730.04</v>
      </c>
    </row>
    <row r="82" spans="3:14" x14ac:dyDescent="0.25">
      <c r="C82" t="s">
        <v>65</v>
      </c>
      <c r="H82" s="29" t="s">
        <v>79</v>
      </c>
    </row>
    <row r="83" spans="3:14" s="30" customFormat="1" x14ac:dyDescent="0.25">
      <c r="C83" s="30" t="s">
        <v>56</v>
      </c>
      <c r="F83" s="31"/>
      <c r="G83" s="31"/>
      <c r="H83" s="33" t="s">
        <v>66</v>
      </c>
      <c r="I83" s="26"/>
      <c r="J83" s="32"/>
      <c r="K83" s="32"/>
      <c r="L83" s="26"/>
      <c r="M83" s="26"/>
      <c r="N83" s="32"/>
    </row>
  </sheetData>
  <mergeCells count="47">
    <mergeCell ref="A76:K76"/>
    <mergeCell ref="G59:G72"/>
    <mergeCell ref="H59:H72"/>
    <mergeCell ref="I59:I72"/>
    <mergeCell ref="M59:M72"/>
    <mergeCell ref="N59:N72"/>
    <mergeCell ref="O59:O72"/>
    <mergeCell ref="A59:A75"/>
    <mergeCell ref="B59:B72"/>
    <mergeCell ref="C59:C72"/>
    <mergeCell ref="D59:D72"/>
    <mergeCell ref="E59:E72"/>
    <mergeCell ref="F59:F72"/>
    <mergeCell ref="A15:A28"/>
    <mergeCell ref="A29:A34"/>
    <mergeCell ref="A35:A46"/>
    <mergeCell ref="A51:A58"/>
    <mergeCell ref="O51:O57"/>
    <mergeCell ref="A11:E11"/>
    <mergeCell ref="F11:O11"/>
    <mergeCell ref="P11:T11"/>
    <mergeCell ref="A12:A14"/>
    <mergeCell ref="B12:B14"/>
    <mergeCell ref="C12:C14"/>
    <mergeCell ref="D12:D14"/>
    <mergeCell ref="E12:E14"/>
    <mergeCell ref="F12:I13"/>
    <mergeCell ref="J12:N13"/>
    <mergeCell ref="O12:O14"/>
    <mergeCell ref="A9:E9"/>
    <mergeCell ref="F9:O9"/>
    <mergeCell ref="P9:T9"/>
    <mergeCell ref="A10:E10"/>
    <mergeCell ref="F10:O10"/>
    <mergeCell ref="P10:T10"/>
    <mergeCell ref="A7:E7"/>
    <mergeCell ref="F7:O7"/>
    <mergeCell ref="P7:T7"/>
    <mergeCell ref="A8:E8"/>
    <mergeCell ref="F8:O8"/>
    <mergeCell ref="P8:T8"/>
    <mergeCell ref="P6:T6"/>
    <mergeCell ref="A2:O2"/>
    <mergeCell ref="A5:E5"/>
    <mergeCell ref="F5:O5"/>
    <mergeCell ref="A6:E6"/>
    <mergeCell ref="F6:O6"/>
  </mergeCells>
  <pageMargins left="0.11811023622047245" right="0.11811023622047245" top="0.27559055118110237" bottom="0.19685039370078741" header="0.51181102362204722" footer="0.51181102362204722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10" zoomScale="71" zoomScaleNormal="71" workbookViewId="0">
      <selection activeCell="E26" sqref="E26"/>
    </sheetView>
  </sheetViews>
  <sheetFormatPr baseColWidth="10" defaultRowHeight="15" x14ac:dyDescent="0.25"/>
  <cols>
    <col min="1" max="1" width="19.28515625" customWidth="1"/>
    <col min="2" max="2" width="42.85546875" customWidth="1"/>
    <col min="3" max="3" width="19" customWidth="1"/>
    <col min="4" max="4" width="16.28515625" customWidth="1"/>
    <col min="5" max="5" width="21.28515625" customWidth="1"/>
  </cols>
  <sheetData>
    <row r="1" spans="1:11" ht="20.25" x14ac:dyDescent="0.25">
      <c r="A1" s="367" t="s">
        <v>285</v>
      </c>
      <c r="B1" s="367"/>
      <c r="C1" s="367"/>
      <c r="D1" s="367"/>
      <c r="E1" s="367"/>
    </row>
    <row r="2" spans="1:11" ht="21" x14ac:dyDescent="0.25">
      <c r="A2" s="368" t="s">
        <v>286</v>
      </c>
      <c r="B2" s="368"/>
      <c r="C2" s="368"/>
      <c r="D2" s="368"/>
      <c r="E2" s="368"/>
    </row>
    <row r="3" spans="1:11" ht="21.75" thickBot="1" x14ac:dyDescent="0.3">
      <c r="A3" s="369" t="s">
        <v>287</v>
      </c>
      <c r="B3" s="369"/>
      <c r="C3" s="369"/>
      <c r="D3" s="369"/>
      <c r="E3" s="369"/>
    </row>
    <row r="4" spans="1:11" x14ac:dyDescent="0.25">
      <c r="A4" s="370" t="s">
        <v>149</v>
      </c>
      <c r="B4" s="373" t="s">
        <v>150</v>
      </c>
      <c r="C4" s="376" t="s">
        <v>151</v>
      </c>
      <c r="D4" s="379" t="s">
        <v>152</v>
      </c>
      <c r="E4" s="376" t="s">
        <v>87</v>
      </c>
    </row>
    <row r="5" spans="1:11" x14ac:dyDescent="0.25">
      <c r="A5" s="371"/>
      <c r="B5" s="374"/>
      <c r="C5" s="377"/>
      <c r="D5" s="380"/>
      <c r="E5" s="377"/>
    </row>
    <row r="6" spans="1:11" ht="15.75" thickBot="1" x14ac:dyDescent="0.3">
      <c r="A6" s="372"/>
      <c r="B6" s="375"/>
      <c r="C6" s="378"/>
      <c r="D6" s="381"/>
      <c r="E6" s="378"/>
    </row>
    <row r="7" spans="1:11" ht="45" x14ac:dyDescent="0.25">
      <c r="A7" s="154">
        <v>1</v>
      </c>
      <c r="B7" s="155" t="s">
        <v>153</v>
      </c>
      <c r="C7" s="156"/>
      <c r="D7" s="157"/>
      <c r="E7" s="158">
        <f>SUM(D9:D12)</f>
        <v>66305.649999999994</v>
      </c>
    </row>
    <row r="8" spans="1:11" ht="18.75" x14ac:dyDescent="0.25">
      <c r="A8" s="159">
        <v>1.3</v>
      </c>
      <c r="B8" s="160" t="s">
        <v>154</v>
      </c>
      <c r="C8" s="161"/>
      <c r="D8" s="162"/>
      <c r="E8" s="163"/>
    </row>
    <row r="9" spans="1:11" ht="30" x14ac:dyDescent="0.25">
      <c r="A9" s="159" t="s">
        <v>155</v>
      </c>
      <c r="B9" s="164" t="s">
        <v>156</v>
      </c>
      <c r="C9" s="161"/>
      <c r="D9" s="162">
        <f>+C10</f>
        <v>1</v>
      </c>
      <c r="E9" s="163"/>
    </row>
    <row r="10" spans="1:11" ht="18.75" x14ac:dyDescent="0.25">
      <c r="A10" s="165" t="s">
        <v>157</v>
      </c>
      <c r="B10" s="166" t="s">
        <v>288</v>
      </c>
      <c r="C10" s="167">
        <v>1</v>
      </c>
      <c r="D10" s="168"/>
      <c r="E10" s="169"/>
    </row>
    <row r="11" spans="1:11" ht="18.75" x14ac:dyDescent="0.25">
      <c r="A11" s="173">
        <v>1.8</v>
      </c>
      <c r="B11" s="160" t="s">
        <v>158</v>
      </c>
      <c r="C11" s="171"/>
      <c r="D11" s="172"/>
      <c r="E11" s="169"/>
    </row>
    <row r="12" spans="1:11" ht="51.75" customHeight="1" x14ac:dyDescent="0.25">
      <c r="A12" s="165" t="s">
        <v>159</v>
      </c>
      <c r="B12" s="174" t="s">
        <v>160</v>
      </c>
      <c r="C12" s="171"/>
      <c r="D12" s="172">
        <f>+C13</f>
        <v>66304.649999999994</v>
      </c>
      <c r="E12" s="169"/>
    </row>
    <row r="13" spans="1:11" ht="19.5" thickBot="1" x14ac:dyDescent="0.3">
      <c r="A13" s="165" t="s">
        <v>161</v>
      </c>
      <c r="B13" s="166" t="s">
        <v>162</v>
      </c>
      <c r="C13" s="167">
        <v>66304.649999999994</v>
      </c>
      <c r="D13" s="168"/>
      <c r="E13" s="169"/>
      <c r="I13" s="288"/>
      <c r="K13">
        <f>I13*30/100</f>
        <v>0</v>
      </c>
    </row>
    <row r="14" spans="1:11" ht="19.5" thickBot="1" x14ac:dyDescent="0.3">
      <c r="A14" s="175">
        <v>2</v>
      </c>
      <c r="B14" s="176" t="s">
        <v>163</v>
      </c>
      <c r="C14" s="177"/>
      <c r="D14" s="178"/>
      <c r="E14" s="179">
        <f>+D18+D16</f>
        <v>158710.87</v>
      </c>
    </row>
    <row r="15" spans="1:11" ht="18.75" x14ac:dyDescent="0.25">
      <c r="A15" s="180">
        <v>2.8</v>
      </c>
      <c r="B15" s="181" t="s">
        <v>164</v>
      </c>
      <c r="C15" s="182"/>
      <c r="D15" s="183"/>
      <c r="E15" s="184"/>
    </row>
    <row r="16" spans="1:11" ht="18.75" x14ac:dyDescent="0.25">
      <c r="A16" s="173" t="s">
        <v>165</v>
      </c>
      <c r="B16" s="160" t="s">
        <v>166</v>
      </c>
      <c r="C16" s="171"/>
      <c r="D16" s="185">
        <f>C17</f>
        <v>4000</v>
      </c>
      <c r="E16" s="169"/>
    </row>
    <row r="17" spans="1:5" ht="18.75" x14ac:dyDescent="0.25">
      <c r="A17" s="173" t="s">
        <v>167</v>
      </c>
      <c r="B17" s="166" t="s">
        <v>289</v>
      </c>
      <c r="C17" s="167">
        <v>4000</v>
      </c>
      <c r="D17" s="186"/>
      <c r="E17" s="169"/>
    </row>
    <row r="18" spans="1:5" ht="65.25" customHeight="1" x14ac:dyDescent="0.25">
      <c r="A18" s="173" t="s">
        <v>168</v>
      </c>
      <c r="B18" s="187" t="s">
        <v>169</v>
      </c>
      <c r="C18" s="171"/>
      <c r="D18" s="185">
        <f>+C19</f>
        <v>154710.87</v>
      </c>
      <c r="E18" s="169"/>
    </row>
    <row r="19" spans="1:5" ht="19.5" thickBot="1" x14ac:dyDescent="0.3">
      <c r="A19" s="188" t="s">
        <v>170</v>
      </c>
      <c r="B19" s="189" t="s">
        <v>171</v>
      </c>
      <c r="C19" s="190">
        <v>154710.87</v>
      </c>
      <c r="D19" s="191"/>
      <c r="E19" s="192"/>
    </row>
    <row r="20" spans="1:5" ht="19.5" thickBot="1" x14ac:dyDescent="0.3">
      <c r="A20" s="175">
        <v>3</v>
      </c>
      <c r="B20" s="176" t="s">
        <v>172</v>
      </c>
      <c r="C20" s="177"/>
      <c r="D20" s="178"/>
      <c r="E20" s="179">
        <f>D27+D24+D22</f>
        <v>155286.91</v>
      </c>
    </row>
    <row r="21" spans="1:5" ht="19.5" thickBot="1" x14ac:dyDescent="0.3">
      <c r="A21" s="240">
        <v>3.6</v>
      </c>
      <c r="B21" s="241" t="s">
        <v>290</v>
      </c>
      <c r="C21" s="242"/>
      <c r="D21" s="243"/>
      <c r="E21" s="244"/>
    </row>
    <row r="22" spans="1:5" ht="19.5" thickBot="1" x14ac:dyDescent="0.3">
      <c r="A22" s="240" t="s">
        <v>291</v>
      </c>
      <c r="B22" s="241" t="s">
        <v>292</v>
      </c>
      <c r="C22" s="242"/>
      <c r="D22" s="243">
        <f>C23</f>
        <v>51000</v>
      </c>
      <c r="E22" s="244"/>
    </row>
    <row r="23" spans="1:5" ht="19.5" thickBot="1" x14ac:dyDescent="0.3">
      <c r="A23" s="245" t="s">
        <v>293</v>
      </c>
      <c r="B23" s="246" t="s">
        <v>294</v>
      </c>
      <c r="C23" s="242">
        <v>51000</v>
      </c>
      <c r="D23" s="243"/>
      <c r="E23" s="244"/>
    </row>
    <row r="24" spans="1:5" ht="19.5" thickBot="1" x14ac:dyDescent="0.3">
      <c r="A24" s="180">
        <v>3.7</v>
      </c>
      <c r="B24" s="193" t="s">
        <v>173</v>
      </c>
      <c r="C24" s="182"/>
      <c r="D24" s="183">
        <f>C25</f>
        <v>72476.100000000006</v>
      </c>
      <c r="E24" s="184"/>
    </row>
    <row r="25" spans="1:5" ht="18.75" x14ac:dyDescent="0.25">
      <c r="A25" s="194" t="s">
        <v>174</v>
      </c>
      <c r="B25" s="166" t="s">
        <v>175</v>
      </c>
      <c r="C25" s="242">
        <v>72476.100000000006</v>
      </c>
      <c r="D25" s="186"/>
      <c r="E25" s="169"/>
    </row>
    <row r="26" spans="1:5" ht="18.75" x14ac:dyDescent="0.25">
      <c r="A26" s="165" t="s">
        <v>176</v>
      </c>
      <c r="B26" s="160" t="s">
        <v>177</v>
      </c>
      <c r="C26" s="171"/>
      <c r="D26" s="185"/>
      <c r="E26" s="169"/>
    </row>
    <row r="27" spans="1:5" ht="18.75" x14ac:dyDescent="0.25">
      <c r="A27" s="165" t="s">
        <v>178</v>
      </c>
      <c r="B27" s="170" t="s">
        <v>179</v>
      </c>
      <c r="C27" s="171"/>
      <c r="D27" s="185">
        <f>C28+C29</f>
        <v>31810.809999999998</v>
      </c>
      <c r="E27" s="169"/>
    </row>
    <row r="28" spans="1:5" ht="16.5" customHeight="1" x14ac:dyDescent="0.25">
      <c r="A28" s="233" t="s">
        <v>180</v>
      </c>
      <c r="B28" s="234" t="s">
        <v>181</v>
      </c>
      <c r="C28" s="235">
        <v>18417.96</v>
      </c>
      <c r="D28" s="236"/>
      <c r="E28" s="237"/>
    </row>
    <row r="29" spans="1:5" ht="16.5" customHeight="1" x14ac:dyDescent="0.25">
      <c r="A29" s="271" t="s">
        <v>309</v>
      </c>
      <c r="B29" s="272" t="s">
        <v>307</v>
      </c>
      <c r="C29" s="273">
        <v>13392.85</v>
      </c>
      <c r="D29" s="274"/>
      <c r="E29" s="275"/>
    </row>
    <row r="30" spans="1:5" ht="24" thickBot="1" x14ac:dyDescent="0.4">
      <c r="A30" s="361" t="s">
        <v>182</v>
      </c>
      <c r="B30" s="362"/>
      <c r="C30" s="238"/>
      <c r="D30" s="238"/>
      <c r="E30" s="239">
        <f>+E7+E14+E20</f>
        <v>380303.43</v>
      </c>
    </row>
    <row r="31" spans="1:5" ht="23.25" x14ac:dyDescent="0.35">
      <c r="A31" s="227"/>
      <c r="B31" s="227"/>
      <c r="C31" s="228"/>
      <c r="D31" s="228"/>
      <c r="E31" s="229"/>
    </row>
    <row r="32" spans="1:5" ht="23.25" x14ac:dyDescent="0.35">
      <c r="A32" s="227"/>
      <c r="B32" s="227"/>
      <c r="C32" s="228"/>
      <c r="D32" s="228"/>
      <c r="E32" s="229"/>
    </row>
    <row r="33" spans="1:5" ht="19.5" thickBot="1" x14ac:dyDescent="0.35">
      <c r="A33" s="363" t="s">
        <v>183</v>
      </c>
      <c r="B33" s="363"/>
      <c r="C33" s="195"/>
      <c r="D33" s="195"/>
      <c r="E33" s="195"/>
    </row>
    <row r="34" spans="1:5" ht="18" thickBot="1" x14ac:dyDescent="0.3">
      <c r="A34" s="196" t="s">
        <v>149</v>
      </c>
      <c r="B34" s="196" t="s">
        <v>150</v>
      </c>
      <c r="C34" s="197" t="s">
        <v>151</v>
      </c>
      <c r="D34" s="197" t="s">
        <v>152</v>
      </c>
      <c r="E34" s="197" t="s">
        <v>87</v>
      </c>
    </row>
    <row r="35" spans="1:5" ht="18.75" x14ac:dyDescent="0.25">
      <c r="A35" s="198">
        <v>5</v>
      </c>
      <c r="B35" s="198" t="s">
        <v>44</v>
      </c>
      <c r="C35" s="199"/>
      <c r="D35" s="199"/>
      <c r="E35" s="200">
        <f>SUM(D37:D58)</f>
        <v>62098.974000000002</v>
      </c>
    </row>
    <row r="36" spans="1:5" ht="18.75" x14ac:dyDescent="0.25">
      <c r="A36" s="201">
        <v>5.0999999999999996</v>
      </c>
      <c r="B36" s="201" t="s">
        <v>184</v>
      </c>
      <c r="C36" s="161"/>
      <c r="D36" s="161"/>
      <c r="E36" s="202"/>
    </row>
    <row r="37" spans="1:5" ht="18.75" x14ac:dyDescent="0.3">
      <c r="A37" s="203" t="s">
        <v>185</v>
      </c>
      <c r="B37" s="203" t="s">
        <v>186</v>
      </c>
      <c r="C37" s="204"/>
      <c r="D37" s="204">
        <f>+C38</f>
        <v>43356</v>
      </c>
      <c r="E37" s="205"/>
    </row>
    <row r="38" spans="1:5" ht="18.75" x14ac:dyDescent="0.3">
      <c r="A38" s="206" t="s">
        <v>187</v>
      </c>
      <c r="B38" s="206" t="s">
        <v>36</v>
      </c>
      <c r="C38" s="207">
        <f>+[1]POA!F5</f>
        <v>43356</v>
      </c>
      <c r="D38" s="208"/>
      <c r="E38" s="209"/>
    </row>
    <row r="39" spans="1:5" ht="18.75" x14ac:dyDescent="0.3">
      <c r="A39" s="210" t="s">
        <v>188</v>
      </c>
      <c r="B39" s="211" t="s">
        <v>189</v>
      </c>
      <c r="C39" s="212"/>
      <c r="D39" s="212">
        <f>+C40+C41</f>
        <v>5929</v>
      </c>
      <c r="E39" s="213"/>
    </row>
    <row r="40" spans="1:5" ht="18.75" x14ac:dyDescent="0.3">
      <c r="A40" s="206" t="s">
        <v>190</v>
      </c>
      <c r="B40" s="206" t="s">
        <v>191</v>
      </c>
      <c r="C40" s="207">
        <f>+[1]POA!F6</f>
        <v>3613</v>
      </c>
      <c r="D40" s="208"/>
      <c r="E40" s="209"/>
    </row>
    <row r="41" spans="1:5" ht="18.75" x14ac:dyDescent="0.3">
      <c r="A41" s="206" t="s">
        <v>192</v>
      </c>
      <c r="B41" s="206" t="s">
        <v>193</v>
      </c>
      <c r="C41" s="207">
        <f>+[1]POA!F7</f>
        <v>2316</v>
      </c>
      <c r="D41" s="208"/>
      <c r="E41" s="209"/>
    </row>
    <row r="42" spans="1:5" ht="18.75" x14ac:dyDescent="0.3">
      <c r="A42" s="211" t="s">
        <v>194</v>
      </c>
      <c r="B42" s="211" t="s">
        <v>195</v>
      </c>
      <c r="C42" s="212"/>
      <c r="D42" s="212">
        <f>+C43+C44</f>
        <v>8663.9739999999983</v>
      </c>
      <c r="E42" s="213"/>
    </row>
    <row r="43" spans="1:5" ht="18.75" x14ac:dyDescent="0.3">
      <c r="A43" s="206" t="s">
        <v>196</v>
      </c>
      <c r="B43" s="206" t="s">
        <v>39</v>
      </c>
      <c r="C43" s="207">
        <f>+[1]POA!F8</f>
        <v>5050.9739999999993</v>
      </c>
      <c r="D43" s="212"/>
      <c r="E43" s="209"/>
    </row>
    <row r="44" spans="1:5" ht="18.75" x14ac:dyDescent="0.3">
      <c r="A44" s="206" t="s">
        <v>197</v>
      </c>
      <c r="B44" s="206" t="s">
        <v>40</v>
      </c>
      <c r="C44" s="207">
        <f>+[1]POA!F9</f>
        <v>3613</v>
      </c>
      <c r="D44" s="208"/>
      <c r="E44" s="209"/>
    </row>
    <row r="45" spans="1:5" ht="18.75" x14ac:dyDescent="0.3">
      <c r="A45" s="214">
        <v>53</v>
      </c>
      <c r="B45" s="211" t="s">
        <v>198</v>
      </c>
      <c r="C45" s="207"/>
      <c r="D45" s="208"/>
      <c r="E45" s="213"/>
    </row>
    <row r="46" spans="1:5" ht="18.75" x14ac:dyDescent="0.3">
      <c r="A46" s="215" t="s">
        <v>199</v>
      </c>
      <c r="B46" s="211" t="s">
        <v>200</v>
      </c>
      <c r="C46" s="212"/>
      <c r="D46" s="212">
        <f>SUM(C47:C49)</f>
        <v>1550</v>
      </c>
      <c r="E46" s="213"/>
    </row>
    <row r="47" spans="1:5" ht="18.75" x14ac:dyDescent="0.3">
      <c r="A47" s="206" t="s">
        <v>201</v>
      </c>
      <c r="B47" s="206" t="s">
        <v>202</v>
      </c>
      <c r="C47" s="207">
        <f>+[1]POA!F10</f>
        <v>150</v>
      </c>
      <c r="D47" s="208"/>
      <c r="E47" s="209"/>
    </row>
    <row r="48" spans="1:5" ht="18.75" x14ac:dyDescent="0.3">
      <c r="A48" s="206" t="s">
        <v>203</v>
      </c>
      <c r="B48" s="206" t="s">
        <v>204</v>
      </c>
      <c r="C48" s="207">
        <v>800</v>
      </c>
      <c r="D48" s="208"/>
      <c r="E48" s="209"/>
    </row>
    <row r="49" spans="1:5" ht="18.75" x14ac:dyDescent="0.3">
      <c r="A49" s="206" t="s">
        <v>205</v>
      </c>
      <c r="B49" s="206" t="s">
        <v>42</v>
      </c>
      <c r="C49" s="216">
        <v>600</v>
      </c>
      <c r="D49" s="208"/>
      <c r="E49" s="209"/>
    </row>
    <row r="50" spans="1:5" ht="18.75" x14ac:dyDescent="0.3">
      <c r="A50" s="211" t="s">
        <v>206</v>
      </c>
      <c r="B50" s="211" t="s">
        <v>207</v>
      </c>
      <c r="C50" s="212"/>
      <c r="D50" s="212">
        <f>+C51</f>
        <v>500</v>
      </c>
      <c r="E50" s="213"/>
    </row>
    <row r="51" spans="1:5" ht="18.75" x14ac:dyDescent="0.3">
      <c r="A51" s="206" t="s">
        <v>208</v>
      </c>
      <c r="B51" s="42" t="s">
        <v>209</v>
      </c>
      <c r="C51" s="207">
        <f>+[1]POA!F15</f>
        <v>500</v>
      </c>
      <c r="D51" s="208"/>
      <c r="E51" s="209"/>
    </row>
    <row r="52" spans="1:5" ht="18.75" x14ac:dyDescent="0.3">
      <c r="A52" s="211" t="s">
        <v>210</v>
      </c>
      <c r="B52" s="211" t="s">
        <v>211</v>
      </c>
      <c r="C52" s="212"/>
      <c r="D52" s="212">
        <f>+C53+C54</f>
        <v>700</v>
      </c>
      <c r="E52" s="213"/>
    </row>
    <row r="53" spans="1:5" ht="18.75" x14ac:dyDescent="0.3">
      <c r="A53" s="206" t="s">
        <v>212</v>
      </c>
      <c r="B53" s="42" t="s">
        <v>213</v>
      </c>
      <c r="C53" s="207">
        <f>+[1]POA!F13</f>
        <v>600</v>
      </c>
      <c r="D53" s="208"/>
      <c r="E53" s="209"/>
    </row>
    <row r="54" spans="1:5" ht="18.75" x14ac:dyDescent="0.3">
      <c r="A54" s="206" t="s">
        <v>214</v>
      </c>
      <c r="B54" s="42" t="s">
        <v>215</v>
      </c>
      <c r="C54" s="207">
        <v>100</v>
      </c>
      <c r="D54" s="208"/>
      <c r="E54" s="209"/>
    </row>
    <row r="55" spans="1:5" ht="18.75" x14ac:dyDescent="0.3">
      <c r="A55" s="203" t="s">
        <v>216</v>
      </c>
      <c r="B55" s="211" t="s">
        <v>217</v>
      </c>
      <c r="C55" s="212"/>
      <c r="D55" s="212">
        <f>+C56</f>
        <v>1000</v>
      </c>
      <c r="E55" s="213"/>
    </row>
    <row r="56" spans="1:5" ht="18.75" x14ac:dyDescent="0.3">
      <c r="A56" s="206" t="s">
        <v>218</v>
      </c>
      <c r="B56" s="206" t="s">
        <v>21</v>
      </c>
      <c r="C56" s="207">
        <f>+[1]POA!F16</f>
        <v>1000</v>
      </c>
      <c r="D56" s="208"/>
      <c r="E56" s="209"/>
    </row>
    <row r="57" spans="1:5" ht="18.75" x14ac:dyDescent="0.3">
      <c r="A57" s="203">
        <v>57</v>
      </c>
      <c r="B57" s="211" t="s">
        <v>219</v>
      </c>
      <c r="C57" s="207"/>
      <c r="D57" s="208"/>
      <c r="E57" s="213"/>
    </row>
    <row r="58" spans="1:5" ht="18.75" x14ac:dyDescent="0.3">
      <c r="A58" s="211" t="s">
        <v>220</v>
      </c>
      <c r="B58" s="211" t="s">
        <v>221</v>
      </c>
      <c r="C58" s="212"/>
      <c r="D58" s="212">
        <f>+C59+C60</f>
        <v>400</v>
      </c>
      <c r="E58" s="213"/>
    </row>
    <row r="59" spans="1:5" ht="18.75" x14ac:dyDescent="0.3">
      <c r="A59" s="206" t="s">
        <v>222</v>
      </c>
      <c r="B59" s="42" t="s">
        <v>43</v>
      </c>
      <c r="C59" s="207">
        <f>+[1]POA!F17</f>
        <v>200</v>
      </c>
      <c r="D59" s="208"/>
      <c r="E59" s="209"/>
    </row>
    <row r="60" spans="1:5" ht="18.75" x14ac:dyDescent="0.3">
      <c r="A60" s="206" t="s">
        <v>223</v>
      </c>
      <c r="B60" s="206" t="s">
        <v>61</v>
      </c>
      <c r="C60" s="207">
        <v>200</v>
      </c>
      <c r="D60" s="212"/>
      <c r="E60" s="209"/>
    </row>
    <row r="61" spans="1:5" ht="18.75" x14ac:dyDescent="0.3">
      <c r="A61" s="203">
        <v>7</v>
      </c>
      <c r="B61" s="217" t="s">
        <v>224</v>
      </c>
      <c r="C61" s="207"/>
      <c r="D61" s="208"/>
      <c r="E61" s="209">
        <f>SUM(D63:D97)</f>
        <v>178789.72876242423</v>
      </c>
    </row>
    <row r="62" spans="1:5" ht="18.75" x14ac:dyDescent="0.3">
      <c r="A62" s="203">
        <v>7.1</v>
      </c>
      <c r="B62" s="211" t="s">
        <v>225</v>
      </c>
      <c r="C62" s="207"/>
      <c r="D62" s="208"/>
      <c r="E62" s="209"/>
    </row>
    <row r="63" spans="1:5" ht="18.75" x14ac:dyDescent="0.3">
      <c r="A63" s="203">
        <v>71.010000000000005</v>
      </c>
      <c r="B63" s="211" t="s">
        <v>226</v>
      </c>
      <c r="C63" s="207"/>
      <c r="D63" s="208">
        <f>+C64</f>
        <v>18578.88</v>
      </c>
      <c r="E63" s="209"/>
    </row>
    <row r="64" spans="1:5" ht="18.75" x14ac:dyDescent="0.3">
      <c r="A64" s="203" t="s">
        <v>227</v>
      </c>
      <c r="B64" s="218" t="s">
        <v>36</v>
      </c>
      <c r="C64" s="207">
        <f>+[1]POA!F21+[1]POA!F31+[1]POA!F70</f>
        <v>18578.88</v>
      </c>
      <c r="D64" s="208"/>
      <c r="E64" s="209"/>
    </row>
    <row r="65" spans="1:5" ht="18.75" x14ac:dyDescent="0.3">
      <c r="A65" s="203">
        <v>71.02</v>
      </c>
      <c r="B65" s="211" t="s">
        <v>228</v>
      </c>
      <c r="C65" s="207"/>
      <c r="D65" s="208">
        <f>SUM(C66:C67)</f>
        <v>2434.1192424242427</v>
      </c>
      <c r="E65" s="209"/>
    </row>
    <row r="66" spans="1:5" ht="18.75" x14ac:dyDescent="0.3">
      <c r="A66" s="203" t="s">
        <v>229</v>
      </c>
      <c r="B66" s="218" t="s">
        <v>37</v>
      </c>
      <c r="C66" s="207">
        <f>+[1]POA!F23+[1]POA!F32+[1]POA!F71</f>
        <v>1596.4309090909092</v>
      </c>
      <c r="D66" s="208"/>
      <c r="E66" s="209"/>
    </row>
    <row r="67" spans="1:5" ht="18.75" x14ac:dyDescent="0.3">
      <c r="A67" s="203" t="s">
        <v>230</v>
      </c>
      <c r="B67" s="218" t="s">
        <v>38</v>
      </c>
      <c r="C67" s="207">
        <f>+[1]POA!F24+[1]POA!F33+[1]POA!F72</f>
        <v>837.68833333333328</v>
      </c>
      <c r="D67" s="208"/>
      <c r="E67" s="209"/>
    </row>
    <row r="68" spans="1:5" ht="18.75" x14ac:dyDescent="0.3">
      <c r="A68" s="203">
        <v>73.040000000000006</v>
      </c>
      <c r="B68" s="211" t="s">
        <v>231</v>
      </c>
      <c r="C68" s="207"/>
      <c r="D68" s="208">
        <f>+C69</f>
        <v>699.2</v>
      </c>
      <c r="E68" s="209"/>
    </row>
    <row r="69" spans="1:5" ht="18.75" x14ac:dyDescent="0.3">
      <c r="A69" s="203" t="s">
        <v>232</v>
      </c>
      <c r="B69" s="218" t="s">
        <v>233</v>
      </c>
      <c r="C69" s="207">
        <f>+[1]POA!F42</f>
        <v>699.2</v>
      </c>
      <c r="D69" s="208"/>
      <c r="E69" s="209"/>
    </row>
    <row r="70" spans="1:5" ht="18.75" x14ac:dyDescent="0.3">
      <c r="A70" s="203" t="s">
        <v>234</v>
      </c>
      <c r="B70" s="211" t="s">
        <v>235</v>
      </c>
      <c r="C70" s="207"/>
      <c r="D70" s="208">
        <f>SUM(C71:C71)</f>
        <v>20513.670000000002</v>
      </c>
      <c r="E70" s="209"/>
    </row>
    <row r="71" spans="1:5" ht="18.75" x14ac:dyDescent="0.3">
      <c r="A71" s="219" t="s">
        <v>236</v>
      </c>
      <c r="B71" s="218" t="s">
        <v>237</v>
      </c>
      <c r="C71" s="220">
        <f>+[1]POA!F39+[1]POA!F54+[1]POA!F57+[1]POA!F67</f>
        <v>20513.670000000002</v>
      </c>
      <c r="D71" s="221"/>
      <c r="E71" s="222"/>
    </row>
    <row r="72" spans="1:5" ht="18.75" x14ac:dyDescent="0.3">
      <c r="A72" s="203">
        <v>71.06</v>
      </c>
      <c r="B72" s="211" t="s">
        <v>238</v>
      </c>
      <c r="C72" s="207"/>
      <c r="D72" s="208">
        <f>SUM(C73:C74)</f>
        <v>3182.5795200000002</v>
      </c>
      <c r="E72" s="209"/>
    </row>
    <row r="73" spans="1:5" ht="18.75" x14ac:dyDescent="0.3">
      <c r="A73" s="223" t="s">
        <v>239</v>
      </c>
      <c r="B73" s="218" t="s">
        <v>39</v>
      </c>
      <c r="C73" s="207">
        <f>+[1]POA!F22+[1]POA!F34+[1]POA!F73</f>
        <v>2164.4395200000004</v>
      </c>
      <c r="D73" s="208"/>
      <c r="E73" s="209"/>
    </row>
    <row r="74" spans="1:5" ht="18.75" x14ac:dyDescent="0.3">
      <c r="A74" s="223" t="s">
        <v>240</v>
      </c>
      <c r="B74" s="218" t="s">
        <v>40</v>
      </c>
      <c r="C74" s="207">
        <f>+[1]POA!F25+[1]POA!F35+[1]POA!F74</f>
        <v>1018.1399999999999</v>
      </c>
      <c r="D74" s="208"/>
      <c r="E74" s="209"/>
    </row>
    <row r="75" spans="1:5" ht="18.75" x14ac:dyDescent="0.3">
      <c r="A75" s="203">
        <v>7.3</v>
      </c>
      <c r="B75" s="211" t="s">
        <v>241</v>
      </c>
      <c r="C75" s="207"/>
      <c r="D75" s="208"/>
      <c r="E75" s="209"/>
    </row>
    <row r="76" spans="1:5" ht="18.75" x14ac:dyDescent="0.3">
      <c r="A76" s="203">
        <v>73.02</v>
      </c>
      <c r="B76" s="211" t="s">
        <v>242</v>
      </c>
      <c r="C76" s="207"/>
      <c r="D76" s="208">
        <f>SUM(C77:C79)</f>
        <v>12511.8</v>
      </c>
      <c r="E76" s="209"/>
    </row>
    <row r="77" spans="1:5" ht="18.75" x14ac:dyDescent="0.3">
      <c r="A77" s="219" t="s">
        <v>243</v>
      </c>
      <c r="B77" s="218" t="s">
        <v>244</v>
      </c>
      <c r="C77" s="207">
        <f>+[1]POA!F26</f>
        <v>6511.7999999999984</v>
      </c>
      <c r="D77" s="208"/>
      <c r="E77" s="209"/>
    </row>
    <row r="78" spans="1:5" ht="18.75" x14ac:dyDescent="0.3">
      <c r="A78" s="219" t="s">
        <v>245</v>
      </c>
      <c r="B78" s="218" t="s">
        <v>246</v>
      </c>
      <c r="C78" s="220">
        <f>+[1]POA!F28</f>
        <v>5000</v>
      </c>
      <c r="D78" s="221"/>
      <c r="E78" s="222"/>
    </row>
    <row r="79" spans="1:5" ht="18.75" x14ac:dyDescent="0.3">
      <c r="A79" s="219" t="s">
        <v>247</v>
      </c>
      <c r="B79" s="218" t="s">
        <v>248</v>
      </c>
      <c r="C79" s="220">
        <f>+[1]POA!F77</f>
        <v>1000</v>
      </c>
      <c r="D79" s="221"/>
      <c r="E79" s="222"/>
    </row>
    <row r="80" spans="1:5" ht="18.75" x14ac:dyDescent="0.3">
      <c r="A80" s="203">
        <v>73.040000000000006</v>
      </c>
      <c r="B80" s="211" t="s">
        <v>249</v>
      </c>
      <c r="C80" s="207"/>
      <c r="D80" s="208">
        <f>+C81</f>
        <v>38000</v>
      </c>
      <c r="E80" s="209"/>
    </row>
    <row r="81" spans="1:5" ht="18.75" x14ac:dyDescent="0.3">
      <c r="A81" s="223" t="s">
        <v>250</v>
      </c>
      <c r="B81" s="218" t="s">
        <v>251</v>
      </c>
      <c r="C81" s="220">
        <f>+[1]POA!F44+[1]POA!F46+[1]POA!F48</f>
        <v>38000</v>
      </c>
      <c r="D81" s="208"/>
      <c r="E81" s="209"/>
    </row>
    <row r="82" spans="1:5" ht="18.75" x14ac:dyDescent="0.3">
      <c r="A82" s="203">
        <v>73.06</v>
      </c>
      <c r="B82" s="211" t="s">
        <v>252</v>
      </c>
      <c r="C82" s="207"/>
      <c r="D82" s="208">
        <f>SUM(C83:C84)</f>
        <v>3464.92</v>
      </c>
      <c r="E82" s="209"/>
    </row>
    <row r="83" spans="1:5" ht="18.75" x14ac:dyDescent="0.3">
      <c r="A83" s="224" t="s">
        <v>253</v>
      </c>
      <c r="B83" s="225" t="s">
        <v>254</v>
      </c>
      <c r="C83" s="220">
        <f>+[1]POA!F64</f>
        <v>1500</v>
      </c>
      <c r="D83" s="221"/>
      <c r="E83" s="222"/>
    </row>
    <row r="84" spans="1:5" ht="18.75" x14ac:dyDescent="0.3">
      <c r="A84" s="224" t="s">
        <v>255</v>
      </c>
      <c r="B84" s="225" t="s">
        <v>256</v>
      </c>
      <c r="C84" s="220">
        <f>+[1]POA!F61</f>
        <v>1964.92</v>
      </c>
      <c r="D84" s="221"/>
      <c r="E84" s="222"/>
    </row>
    <row r="85" spans="1:5" ht="18.75" x14ac:dyDescent="0.3">
      <c r="A85" s="203">
        <v>73.08</v>
      </c>
      <c r="B85" s="211" t="s">
        <v>257</v>
      </c>
      <c r="C85" s="207"/>
      <c r="D85" s="208">
        <f>SUM(C86:C89)</f>
        <v>57283.509999999995</v>
      </c>
      <c r="E85" s="209"/>
    </row>
    <row r="86" spans="1:5" ht="18.75" x14ac:dyDescent="0.3">
      <c r="A86" s="223" t="s">
        <v>258</v>
      </c>
      <c r="B86" s="225" t="s">
        <v>259</v>
      </c>
      <c r="C86" s="207">
        <f>+[1]POA!F36</f>
        <v>5000</v>
      </c>
      <c r="D86" s="208"/>
      <c r="E86" s="209"/>
    </row>
    <row r="87" spans="1:5" ht="18.75" x14ac:dyDescent="0.3">
      <c r="A87" s="219" t="s">
        <v>260</v>
      </c>
      <c r="B87" s="225" t="s">
        <v>261</v>
      </c>
      <c r="C87" s="220">
        <f>+[1]POA!F40+[1]POA!F52+[1]POA!F56+[1]POA!F59+[1]POA!F75</f>
        <v>44261.329999999994</v>
      </c>
      <c r="D87" s="221"/>
      <c r="E87" s="222"/>
    </row>
    <row r="88" spans="1:5" ht="18.75" x14ac:dyDescent="0.3">
      <c r="A88" s="219" t="s">
        <v>262</v>
      </c>
      <c r="B88" s="225" t="s">
        <v>263</v>
      </c>
      <c r="C88" s="220">
        <f>+[1]POA!F37</f>
        <v>7872.18</v>
      </c>
      <c r="D88" s="221"/>
      <c r="E88" s="222"/>
    </row>
    <row r="89" spans="1:5" ht="18.75" x14ac:dyDescent="0.3">
      <c r="A89" s="219" t="s">
        <v>264</v>
      </c>
      <c r="B89" s="225" t="s">
        <v>265</v>
      </c>
      <c r="C89" s="220">
        <v>150</v>
      </c>
      <c r="D89" s="221"/>
      <c r="E89" s="222"/>
    </row>
    <row r="90" spans="1:5" ht="18.75" x14ac:dyDescent="0.3">
      <c r="A90" s="219">
        <v>75.010000000000005</v>
      </c>
      <c r="B90" s="211" t="s">
        <v>266</v>
      </c>
      <c r="C90" s="220"/>
      <c r="D90" s="221">
        <f>+C91</f>
        <v>14000</v>
      </c>
      <c r="E90" s="222"/>
    </row>
    <row r="91" spans="1:5" ht="18.75" x14ac:dyDescent="0.3">
      <c r="A91" s="219" t="s">
        <v>267</v>
      </c>
      <c r="B91" s="225" t="s">
        <v>268</v>
      </c>
      <c r="C91" s="220">
        <f>+[1]POA!F50</f>
        <v>14000</v>
      </c>
      <c r="D91" s="221"/>
      <c r="E91" s="222"/>
    </row>
    <row r="92" spans="1:5" ht="18.75" x14ac:dyDescent="0.3">
      <c r="A92" s="203">
        <v>77</v>
      </c>
      <c r="B92" s="211" t="s">
        <v>269</v>
      </c>
      <c r="C92" s="207"/>
      <c r="D92" s="208"/>
      <c r="E92" s="209"/>
    </row>
    <row r="93" spans="1:5" ht="18.75" x14ac:dyDescent="0.3">
      <c r="A93" s="203">
        <v>78</v>
      </c>
      <c r="B93" s="211" t="s">
        <v>270</v>
      </c>
      <c r="C93" s="207"/>
      <c r="D93" s="208"/>
      <c r="E93" s="209"/>
    </row>
    <row r="94" spans="1:5" ht="18.75" x14ac:dyDescent="0.3">
      <c r="A94" s="203">
        <v>78.010000000000005</v>
      </c>
      <c r="B94" s="211" t="s">
        <v>271</v>
      </c>
      <c r="C94" s="207"/>
      <c r="D94" s="208">
        <f>+C95</f>
        <v>5621.05</v>
      </c>
      <c r="E94" s="209"/>
    </row>
    <row r="95" spans="1:5" ht="18.75" x14ac:dyDescent="0.3">
      <c r="A95" s="223" t="s">
        <v>272</v>
      </c>
      <c r="B95" s="225" t="s">
        <v>273</v>
      </c>
      <c r="C95" s="207">
        <f>+[1]POA!F81</f>
        <v>5621.05</v>
      </c>
      <c r="D95" s="208"/>
      <c r="E95" s="209"/>
    </row>
    <row r="96" spans="1:5" ht="18.75" x14ac:dyDescent="0.3">
      <c r="A96" s="203">
        <v>84</v>
      </c>
      <c r="B96" s="211" t="s">
        <v>274</v>
      </c>
      <c r="C96" s="207"/>
      <c r="D96" s="208"/>
      <c r="E96" s="209"/>
    </row>
    <row r="97" spans="1:5" ht="18.75" x14ac:dyDescent="0.3">
      <c r="A97" s="203">
        <v>84.01</v>
      </c>
      <c r="B97" s="211" t="s">
        <v>275</v>
      </c>
      <c r="C97" s="207"/>
      <c r="D97" s="208">
        <f>SUM(C98:C99)</f>
        <v>2500</v>
      </c>
      <c r="E97" s="209"/>
    </row>
    <row r="98" spans="1:5" ht="18.75" x14ac:dyDescent="0.3">
      <c r="A98" s="223" t="s">
        <v>276</v>
      </c>
      <c r="B98" s="225" t="s">
        <v>277</v>
      </c>
      <c r="C98" s="207">
        <f>+[1]POA!F76</f>
        <v>1500</v>
      </c>
      <c r="D98" s="208"/>
      <c r="E98" s="209"/>
    </row>
    <row r="99" spans="1:5" ht="18.75" x14ac:dyDescent="0.3">
      <c r="A99" s="223" t="s">
        <v>278</v>
      </c>
      <c r="B99" s="225" t="s">
        <v>279</v>
      </c>
      <c r="C99" s="207">
        <f>+[1]POA!F78</f>
        <v>1000</v>
      </c>
      <c r="D99" s="208"/>
      <c r="E99" s="209"/>
    </row>
    <row r="100" spans="1:5" ht="18.75" x14ac:dyDescent="0.3">
      <c r="A100" s="203">
        <v>97</v>
      </c>
      <c r="B100" s="211" t="s">
        <v>280</v>
      </c>
      <c r="C100" s="207"/>
      <c r="D100" s="208"/>
      <c r="E100" s="209"/>
    </row>
    <row r="101" spans="1:5" ht="18.75" x14ac:dyDescent="0.3">
      <c r="A101" s="203">
        <v>97.01</v>
      </c>
      <c r="B101" s="211" t="s">
        <v>281</v>
      </c>
      <c r="C101" s="207"/>
      <c r="D101" s="208">
        <f>+C102</f>
        <v>0</v>
      </c>
      <c r="E101" s="209"/>
    </row>
    <row r="102" spans="1:5" ht="18.75" x14ac:dyDescent="0.3">
      <c r="A102" s="223" t="s">
        <v>282</v>
      </c>
      <c r="B102" s="225" t="s">
        <v>283</v>
      </c>
      <c r="C102" s="207">
        <v>0</v>
      </c>
      <c r="D102" s="208"/>
      <c r="E102" s="209"/>
    </row>
    <row r="103" spans="1:5" ht="18.75" x14ac:dyDescent="0.3">
      <c r="A103" s="223"/>
      <c r="B103" s="42"/>
      <c r="C103" s="207"/>
      <c r="D103" s="208"/>
      <c r="E103" s="209"/>
    </row>
    <row r="104" spans="1:5" ht="21" x14ac:dyDescent="0.35">
      <c r="A104" s="364" t="s">
        <v>284</v>
      </c>
      <c r="B104" s="365"/>
      <c r="C104" s="365"/>
      <c r="D104" s="366"/>
      <c r="E104" s="226">
        <f>+E35+E61</f>
        <v>240888.70276242425</v>
      </c>
    </row>
  </sheetData>
  <mergeCells count="11">
    <mergeCell ref="A30:B30"/>
    <mergeCell ref="A33:B33"/>
    <mergeCell ref="A104:D104"/>
    <mergeCell ref="A1:E1"/>
    <mergeCell ref="A2:E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A25" zoomScale="64" zoomScaleNormal="64" workbookViewId="0">
      <selection activeCell="D33" sqref="D33"/>
    </sheetView>
  </sheetViews>
  <sheetFormatPr baseColWidth="10" defaultRowHeight="15" x14ac:dyDescent="0.25"/>
  <cols>
    <col min="1" max="1" width="11.140625" customWidth="1"/>
    <col min="2" max="2" width="32.140625" customWidth="1"/>
    <col min="3" max="3" width="42" customWidth="1"/>
    <col min="4" max="4" width="30" customWidth="1"/>
    <col min="5" max="5" width="18.140625" customWidth="1"/>
    <col min="6" max="6" width="7" style="16" customWidth="1"/>
    <col min="7" max="7" width="7.28515625" style="16" customWidth="1"/>
    <col min="8" max="9" width="5.7109375" style="17" customWidth="1"/>
    <col min="10" max="10" width="12.7109375" style="18" customWidth="1"/>
    <col min="11" max="11" width="28.7109375" style="18" customWidth="1"/>
    <col min="12" max="12" width="14.42578125" style="17" customWidth="1"/>
    <col min="13" max="13" width="8.85546875" style="17" customWidth="1"/>
    <col min="14" max="14" width="14.42578125" style="18" customWidth="1"/>
    <col min="15" max="15" width="31.140625" customWidth="1"/>
    <col min="16" max="16" width="78.7109375" customWidth="1"/>
    <col min="17" max="17" width="19.85546875" customWidth="1"/>
    <col min="18" max="18" width="18.5703125" customWidth="1"/>
  </cols>
  <sheetData>
    <row r="1" spans="1:20" x14ac:dyDescent="0.25">
      <c r="A1" s="1"/>
      <c r="B1" s="2"/>
      <c r="C1" s="1"/>
      <c r="D1" s="1"/>
      <c r="E1" s="2" t="s">
        <v>76</v>
      </c>
      <c r="F1" s="3"/>
      <c r="G1" s="3"/>
      <c r="H1" s="4"/>
      <c r="I1" s="4"/>
      <c r="J1" s="5"/>
      <c r="K1" s="5"/>
      <c r="L1" s="6"/>
      <c r="M1" s="6"/>
      <c r="N1" s="5"/>
      <c r="O1" s="1"/>
      <c r="P1" s="7"/>
    </row>
    <row r="2" spans="1:20" ht="20.25" x14ac:dyDescent="0.25">
      <c r="A2" s="337" t="s">
        <v>64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7"/>
    </row>
    <row r="3" spans="1:20" ht="23.25" x14ac:dyDescent="0.25">
      <c r="A3" s="8"/>
      <c r="B3" s="8"/>
      <c r="C3" s="8"/>
      <c r="D3" s="8"/>
      <c r="E3" s="8"/>
      <c r="F3" s="9"/>
      <c r="G3" s="9"/>
      <c r="H3" s="10"/>
      <c r="I3" s="10"/>
      <c r="J3" s="5"/>
      <c r="K3" s="5"/>
      <c r="L3" s="6"/>
      <c r="M3" s="6"/>
      <c r="N3" s="5"/>
      <c r="O3" s="1"/>
      <c r="P3" s="7"/>
    </row>
    <row r="4" spans="1:20" ht="23.25" x14ac:dyDescent="0.25">
      <c r="A4" s="8"/>
      <c r="B4" s="8"/>
      <c r="C4" s="8"/>
      <c r="D4" s="8"/>
      <c r="E4" s="8"/>
      <c r="F4" s="9"/>
      <c r="G4" s="9"/>
      <c r="H4" s="10"/>
      <c r="I4" s="10"/>
      <c r="J4" s="5"/>
      <c r="K4" s="5"/>
      <c r="L4" s="6"/>
      <c r="M4" s="6"/>
      <c r="N4" s="5"/>
      <c r="O4" s="1"/>
      <c r="P4" s="7"/>
    </row>
    <row r="5" spans="1:20" ht="20.25" x14ac:dyDescent="0.25">
      <c r="A5" s="338" t="s">
        <v>47</v>
      </c>
      <c r="B5" s="338"/>
      <c r="C5" s="338"/>
      <c r="D5" s="338"/>
      <c r="E5" s="338"/>
      <c r="F5" s="338" t="s">
        <v>330</v>
      </c>
      <c r="G5" s="338"/>
      <c r="H5" s="338"/>
      <c r="I5" s="338"/>
      <c r="J5" s="338"/>
      <c r="K5" s="338"/>
      <c r="L5" s="338"/>
      <c r="M5" s="338"/>
      <c r="N5" s="338"/>
      <c r="O5" s="338"/>
      <c r="P5" s="11"/>
    </row>
    <row r="6" spans="1:20" ht="37.5" customHeight="1" x14ac:dyDescent="0.25">
      <c r="A6" s="336" t="s">
        <v>50</v>
      </c>
      <c r="B6" s="336"/>
      <c r="C6" s="336"/>
      <c r="D6" s="336"/>
      <c r="E6" s="336"/>
      <c r="F6" s="339" t="s">
        <v>67</v>
      </c>
      <c r="G6" s="339"/>
      <c r="H6" s="339"/>
      <c r="I6" s="339"/>
      <c r="J6" s="339"/>
      <c r="K6" s="339"/>
      <c r="L6" s="339"/>
      <c r="M6" s="339"/>
      <c r="N6" s="339"/>
      <c r="O6" s="339"/>
      <c r="P6" s="336"/>
      <c r="Q6" s="336"/>
      <c r="R6" s="336"/>
      <c r="S6" s="336"/>
      <c r="T6" s="336"/>
    </row>
    <row r="7" spans="1:20" ht="32.25" customHeight="1" x14ac:dyDescent="0.25">
      <c r="A7" s="336" t="s">
        <v>52</v>
      </c>
      <c r="B7" s="336"/>
      <c r="C7" s="336"/>
      <c r="D7" s="336"/>
      <c r="E7" s="336"/>
      <c r="F7" s="339" t="s">
        <v>68</v>
      </c>
      <c r="G7" s="339"/>
      <c r="H7" s="339"/>
      <c r="I7" s="339"/>
      <c r="J7" s="339"/>
      <c r="K7" s="339"/>
      <c r="L7" s="339"/>
      <c r="M7" s="339"/>
      <c r="N7" s="339"/>
      <c r="O7" s="339"/>
      <c r="P7" s="336"/>
      <c r="Q7" s="336"/>
      <c r="R7" s="336"/>
      <c r="S7" s="336"/>
      <c r="T7" s="336"/>
    </row>
    <row r="8" spans="1:20" ht="42.75" customHeight="1" x14ac:dyDescent="0.25">
      <c r="A8" s="336" t="s">
        <v>53</v>
      </c>
      <c r="B8" s="336"/>
      <c r="C8" s="336"/>
      <c r="D8" s="336"/>
      <c r="E8" s="336"/>
      <c r="F8" s="339" t="s">
        <v>69</v>
      </c>
      <c r="G8" s="339"/>
      <c r="H8" s="339"/>
      <c r="I8" s="339"/>
      <c r="J8" s="339"/>
      <c r="K8" s="339"/>
      <c r="L8" s="339"/>
      <c r="M8" s="339"/>
      <c r="N8" s="339"/>
      <c r="O8" s="339"/>
      <c r="P8" s="340"/>
      <c r="Q8" s="340"/>
      <c r="R8" s="340"/>
      <c r="S8" s="340"/>
      <c r="T8" s="340"/>
    </row>
    <row r="9" spans="1:20" ht="51" customHeight="1" x14ac:dyDescent="0.25">
      <c r="A9" s="336" t="s">
        <v>48</v>
      </c>
      <c r="B9" s="336"/>
      <c r="C9" s="336"/>
      <c r="D9" s="336"/>
      <c r="E9" s="336"/>
      <c r="F9" s="339" t="s">
        <v>70</v>
      </c>
      <c r="G9" s="341"/>
      <c r="H9" s="341"/>
      <c r="I9" s="341"/>
      <c r="J9" s="341"/>
      <c r="K9" s="341"/>
      <c r="L9" s="341"/>
      <c r="M9" s="341"/>
      <c r="N9" s="341"/>
      <c r="O9" s="341"/>
      <c r="P9" s="336"/>
      <c r="Q9" s="336"/>
      <c r="R9" s="336"/>
      <c r="S9" s="336"/>
      <c r="T9" s="336"/>
    </row>
    <row r="10" spans="1:20" ht="32.25" customHeight="1" x14ac:dyDescent="0.25">
      <c r="A10" s="340" t="s">
        <v>49</v>
      </c>
      <c r="B10" s="340"/>
      <c r="C10" s="340"/>
      <c r="D10" s="340"/>
      <c r="E10" s="340"/>
      <c r="F10" s="339" t="s">
        <v>71</v>
      </c>
      <c r="G10" s="339"/>
      <c r="H10" s="339"/>
      <c r="I10" s="339"/>
      <c r="J10" s="339"/>
      <c r="K10" s="339"/>
      <c r="L10" s="339"/>
      <c r="M10" s="339"/>
      <c r="N10" s="339"/>
      <c r="O10" s="339"/>
      <c r="P10" s="336"/>
      <c r="Q10" s="336"/>
      <c r="R10" s="336"/>
      <c r="S10" s="336"/>
      <c r="T10" s="336"/>
    </row>
    <row r="11" spans="1:20" ht="38.25" customHeight="1" x14ac:dyDescent="0.25">
      <c r="A11" s="336" t="s">
        <v>51</v>
      </c>
      <c r="B11" s="336"/>
      <c r="C11" s="336"/>
      <c r="D11" s="336"/>
      <c r="E11" s="336"/>
      <c r="F11" s="339" t="s">
        <v>72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36"/>
      <c r="Q11" s="336"/>
      <c r="R11" s="336"/>
      <c r="S11" s="336"/>
      <c r="T11" s="336"/>
    </row>
    <row r="12" spans="1:20" ht="38.25" customHeight="1" x14ac:dyDescent="0.25">
      <c r="A12" s="342" t="s">
        <v>0</v>
      </c>
      <c r="B12" s="342" t="s">
        <v>1</v>
      </c>
      <c r="C12" s="342" t="s">
        <v>2</v>
      </c>
      <c r="D12" s="342" t="s">
        <v>3</v>
      </c>
      <c r="E12" s="342" t="s">
        <v>4</v>
      </c>
      <c r="F12" s="342" t="s">
        <v>5</v>
      </c>
      <c r="G12" s="342"/>
      <c r="H12" s="342"/>
      <c r="I12" s="342"/>
      <c r="J12" s="343" t="s">
        <v>6</v>
      </c>
      <c r="K12" s="343"/>
      <c r="L12" s="343"/>
      <c r="M12" s="343"/>
      <c r="N12" s="343"/>
      <c r="O12" s="344" t="s">
        <v>7</v>
      </c>
      <c r="P12" s="7"/>
    </row>
    <row r="13" spans="1:20" ht="15.75" customHeight="1" x14ac:dyDescent="0.25">
      <c r="A13" s="342"/>
      <c r="B13" s="342"/>
      <c r="C13" s="342"/>
      <c r="D13" s="342"/>
      <c r="E13" s="342"/>
      <c r="F13" s="342"/>
      <c r="G13" s="342"/>
      <c r="H13" s="342"/>
      <c r="I13" s="342"/>
      <c r="J13" s="343"/>
      <c r="K13" s="343"/>
      <c r="L13" s="343"/>
      <c r="M13" s="343"/>
      <c r="N13" s="343"/>
      <c r="O13" s="344"/>
      <c r="P13" s="7"/>
    </row>
    <row r="14" spans="1:20" ht="28.5" customHeight="1" x14ac:dyDescent="0.25">
      <c r="A14" s="342"/>
      <c r="B14" s="342"/>
      <c r="C14" s="342"/>
      <c r="D14" s="342"/>
      <c r="E14" s="342"/>
      <c r="F14" s="19" t="s">
        <v>8</v>
      </c>
      <c r="G14" s="19" t="s">
        <v>9</v>
      </c>
      <c r="H14" s="20" t="s">
        <v>10</v>
      </c>
      <c r="I14" s="20" t="s">
        <v>11</v>
      </c>
      <c r="J14" s="21" t="s">
        <v>12</v>
      </c>
      <c r="K14" s="20" t="s">
        <v>13</v>
      </c>
      <c r="L14" s="20" t="s">
        <v>14</v>
      </c>
      <c r="M14" s="20" t="s">
        <v>15</v>
      </c>
      <c r="N14" s="20" t="s">
        <v>16</v>
      </c>
      <c r="O14" s="344"/>
      <c r="P14" s="7"/>
    </row>
    <row r="15" spans="1:20" ht="60" customHeight="1" x14ac:dyDescent="0.25">
      <c r="A15" s="345" t="s">
        <v>22</v>
      </c>
      <c r="B15" s="91" t="s">
        <v>83</v>
      </c>
      <c r="C15" s="91" t="s">
        <v>73</v>
      </c>
      <c r="D15" s="91" t="s">
        <v>74</v>
      </c>
      <c r="E15" s="92" t="s">
        <v>23</v>
      </c>
      <c r="F15" s="12"/>
      <c r="G15" s="12"/>
      <c r="H15" s="13" t="s">
        <v>17</v>
      </c>
      <c r="I15" s="13" t="s">
        <v>17</v>
      </c>
      <c r="J15" s="14" t="s">
        <v>24</v>
      </c>
      <c r="K15" s="15" t="s">
        <v>25</v>
      </c>
      <c r="L15" s="268">
        <v>22000</v>
      </c>
      <c r="M15" s="13" t="s">
        <v>17</v>
      </c>
      <c r="N15" s="15" t="s">
        <v>26</v>
      </c>
      <c r="O15" s="93"/>
    </row>
    <row r="16" spans="1:20" ht="15.75" x14ac:dyDescent="0.25">
      <c r="A16" s="345"/>
      <c r="B16" s="22" t="s">
        <v>18</v>
      </c>
      <c r="C16" s="22"/>
      <c r="D16" s="22"/>
      <c r="E16" s="22"/>
      <c r="F16" s="23"/>
      <c r="G16" s="23"/>
      <c r="H16" s="24"/>
      <c r="I16" s="24"/>
      <c r="J16" s="22"/>
      <c r="K16" s="22"/>
      <c r="L16" s="74">
        <f>SUM(L12:L15)</f>
        <v>22000</v>
      </c>
      <c r="M16" s="24"/>
      <c r="N16" s="22"/>
      <c r="O16" s="25"/>
    </row>
    <row r="17" spans="1:15" ht="42" customHeight="1" x14ac:dyDescent="0.25">
      <c r="A17" s="345"/>
      <c r="B17" s="76" t="s">
        <v>295</v>
      </c>
      <c r="C17" s="91" t="s">
        <v>296</v>
      </c>
      <c r="D17" s="70"/>
      <c r="E17" s="70"/>
      <c r="F17" s="71"/>
      <c r="G17" s="71"/>
      <c r="H17" s="72" t="s">
        <v>17</v>
      </c>
      <c r="I17" s="72" t="s">
        <v>17</v>
      </c>
      <c r="J17" s="14" t="s">
        <v>24</v>
      </c>
      <c r="K17" s="15" t="s">
        <v>25</v>
      </c>
      <c r="L17" s="79">
        <v>1500</v>
      </c>
      <c r="M17" s="74"/>
      <c r="N17" s="73"/>
      <c r="O17" s="75"/>
    </row>
    <row r="18" spans="1:15" ht="15.75" x14ac:dyDescent="0.25">
      <c r="A18" s="345"/>
      <c r="B18" s="66" t="s">
        <v>18</v>
      </c>
      <c r="C18" s="66"/>
      <c r="D18" s="66"/>
      <c r="E18" s="66"/>
      <c r="F18" s="67"/>
      <c r="G18" s="67"/>
      <c r="H18" s="68"/>
      <c r="I18" s="68"/>
      <c r="J18" s="22"/>
      <c r="K18" s="22"/>
      <c r="L18" s="74">
        <f>L17</f>
        <v>1500</v>
      </c>
      <c r="M18" s="24"/>
      <c r="N18" s="22"/>
      <c r="O18" s="69"/>
    </row>
    <row r="19" spans="1:15" ht="80.25" customHeight="1" x14ac:dyDescent="0.25">
      <c r="A19" s="345"/>
      <c r="B19" s="301" t="s">
        <v>316</v>
      </c>
      <c r="C19" s="70"/>
      <c r="D19" s="70"/>
      <c r="E19" s="70"/>
      <c r="F19" s="286"/>
      <c r="G19" s="286"/>
      <c r="H19" s="285"/>
      <c r="I19" s="285"/>
      <c r="J19" s="231" t="s">
        <v>132</v>
      </c>
      <c r="K19" s="298" t="s">
        <v>315</v>
      </c>
      <c r="L19" s="73">
        <v>1568</v>
      </c>
      <c r="M19" s="74"/>
      <c r="N19" s="73"/>
      <c r="O19" s="75"/>
    </row>
    <row r="20" spans="1:15" ht="30" customHeight="1" x14ac:dyDescent="0.25">
      <c r="A20" s="345"/>
      <c r="B20" s="66" t="s">
        <v>18</v>
      </c>
      <c r="C20" s="66"/>
      <c r="D20" s="66"/>
      <c r="E20" s="66"/>
      <c r="F20" s="67"/>
      <c r="G20" s="67"/>
      <c r="H20" s="68"/>
      <c r="I20" s="68"/>
      <c r="J20" s="62" t="s">
        <v>24</v>
      </c>
      <c r="K20" s="299"/>
      <c r="L20" s="74">
        <f>L19</f>
        <v>1568</v>
      </c>
      <c r="M20" s="24"/>
      <c r="N20" s="22"/>
      <c r="O20" s="69"/>
    </row>
    <row r="21" spans="1:15" ht="54" customHeight="1" x14ac:dyDescent="0.25">
      <c r="A21" s="345"/>
      <c r="B21" s="300" t="s">
        <v>317</v>
      </c>
      <c r="C21" s="70"/>
      <c r="D21" s="70"/>
      <c r="E21" s="70"/>
      <c r="F21" s="286"/>
      <c r="G21" s="286"/>
      <c r="H21" s="285"/>
      <c r="I21" s="285"/>
      <c r="J21" s="231" t="s">
        <v>24</v>
      </c>
      <c r="K21" s="298" t="s">
        <v>315</v>
      </c>
      <c r="L21" s="79">
        <v>7940.8</v>
      </c>
      <c r="M21" s="74"/>
      <c r="N21" s="73"/>
      <c r="O21" s="75"/>
    </row>
    <row r="22" spans="1:15" ht="30" customHeight="1" x14ac:dyDescent="0.25">
      <c r="A22" s="345"/>
      <c r="B22" s="66" t="s">
        <v>18</v>
      </c>
      <c r="C22" s="66"/>
      <c r="D22" s="66"/>
      <c r="E22" s="66"/>
      <c r="F22" s="67"/>
      <c r="G22" s="67"/>
      <c r="H22" s="68"/>
      <c r="I22" s="68"/>
      <c r="J22" s="62" t="s">
        <v>24</v>
      </c>
      <c r="K22" s="299"/>
      <c r="L22" s="74">
        <f>L21</f>
        <v>7940.8</v>
      </c>
      <c r="M22" s="24"/>
      <c r="N22" s="22"/>
      <c r="O22" s="69"/>
    </row>
    <row r="23" spans="1:15" ht="43.5" customHeight="1" x14ac:dyDescent="0.25">
      <c r="A23" s="345"/>
      <c r="B23" s="300" t="s">
        <v>318</v>
      </c>
      <c r="C23" s="70"/>
      <c r="D23" s="70"/>
      <c r="E23" s="70"/>
      <c r="F23" s="286"/>
      <c r="G23" s="286"/>
      <c r="H23" s="285"/>
      <c r="I23" s="285"/>
      <c r="J23" s="231" t="s">
        <v>24</v>
      </c>
      <c r="K23" s="298" t="s">
        <v>315</v>
      </c>
      <c r="L23" s="79">
        <f>L22</f>
        <v>7940.8</v>
      </c>
      <c r="M23" s="74"/>
      <c r="N23" s="73"/>
      <c r="O23" s="75"/>
    </row>
    <row r="24" spans="1:15" ht="30" customHeight="1" x14ac:dyDescent="0.25">
      <c r="A24" s="345"/>
      <c r="B24" s="66" t="s">
        <v>18</v>
      </c>
      <c r="C24" s="66"/>
      <c r="D24" s="66"/>
      <c r="E24" s="66"/>
      <c r="F24" s="67"/>
      <c r="G24" s="67"/>
      <c r="H24" s="68"/>
      <c r="I24" s="68"/>
      <c r="J24" s="62" t="s">
        <v>24</v>
      </c>
      <c r="K24" s="299"/>
      <c r="L24" s="74">
        <f>L23</f>
        <v>7940.8</v>
      </c>
      <c r="M24" s="24"/>
      <c r="N24" s="22"/>
      <c r="O24" s="69"/>
    </row>
    <row r="25" spans="1:15" ht="42.75" customHeight="1" x14ac:dyDescent="0.25">
      <c r="A25" s="345"/>
      <c r="B25" s="300" t="s">
        <v>319</v>
      </c>
      <c r="C25" s="70"/>
      <c r="D25" s="70"/>
      <c r="E25" s="70"/>
      <c r="F25" s="286"/>
      <c r="G25" s="286"/>
      <c r="H25" s="285"/>
      <c r="I25" s="285"/>
      <c r="J25" s="231" t="s">
        <v>24</v>
      </c>
      <c r="K25" s="298" t="s">
        <v>315</v>
      </c>
      <c r="L25" s="79">
        <v>2691.95</v>
      </c>
      <c r="M25" s="74"/>
      <c r="N25" s="73"/>
      <c r="O25" s="75"/>
    </row>
    <row r="26" spans="1:15" ht="30" customHeight="1" x14ac:dyDescent="0.25">
      <c r="A26" s="345"/>
      <c r="B26" s="66" t="s">
        <v>18</v>
      </c>
      <c r="C26" s="66"/>
      <c r="D26" s="66"/>
      <c r="E26" s="66"/>
      <c r="F26" s="67"/>
      <c r="G26" s="67"/>
      <c r="H26" s="68"/>
      <c r="I26" s="68"/>
      <c r="J26" s="62" t="s">
        <v>24</v>
      </c>
      <c r="K26" s="299"/>
      <c r="L26" s="74">
        <f>L25</f>
        <v>2691.95</v>
      </c>
      <c r="M26" s="24"/>
      <c r="N26" s="22"/>
      <c r="O26" s="69"/>
    </row>
    <row r="27" spans="1:15" ht="66.75" customHeight="1" x14ac:dyDescent="0.25">
      <c r="A27" s="345"/>
      <c r="B27" s="300" t="s">
        <v>320</v>
      </c>
      <c r="C27" s="70"/>
      <c r="D27" s="70"/>
      <c r="E27" s="70"/>
      <c r="F27" s="286"/>
      <c r="G27" s="286"/>
      <c r="H27" s="285"/>
      <c r="I27" s="285"/>
      <c r="J27" s="231" t="s">
        <v>24</v>
      </c>
      <c r="K27" s="298" t="s">
        <v>315</v>
      </c>
      <c r="L27" s="79">
        <v>1960</v>
      </c>
      <c r="M27" s="74"/>
      <c r="N27" s="73"/>
      <c r="O27" s="75"/>
    </row>
    <row r="28" spans="1:15" ht="36" customHeight="1" x14ac:dyDescent="0.25">
      <c r="A28" s="345"/>
      <c r="B28" s="66" t="s">
        <v>18</v>
      </c>
      <c r="C28" s="66"/>
      <c r="D28" s="66"/>
      <c r="E28" s="66"/>
      <c r="F28" s="67"/>
      <c r="G28" s="67"/>
      <c r="H28" s="68"/>
      <c r="I28" s="68"/>
      <c r="J28" s="62" t="s">
        <v>24</v>
      </c>
      <c r="K28" s="22"/>
      <c r="L28" s="74">
        <f>L27</f>
        <v>1960</v>
      </c>
      <c r="M28" s="24"/>
      <c r="N28" s="22"/>
      <c r="O28" s="69"/>
    </row>
    <row r="29" spans="1:15" ht="79.5" customHeight="1" x14ac:dyDescent="0.25">
      <c r="A29" s="346" t="s">
        <v>31</v>
      </c>
      <c r="B29" s="73" t="s">
        <v>304</v>
      </c>
      <c r="C29" s="70"/>
      <c r="D29" s="70"/>
      <c r="E29" s="73"/>
      <c r="F29" s="79" t="s">
        <v>17</v>
      </c>
      <c r="G29" s="79" t="s">
        <v>17</v>
      </c>
      <c r="H29" s="230"/>
      <c r="I29" s="74"/>
      <c r="J29" s="231" t="s">
        <v>24</v>
      </c>
      <c r="K29" s="232" t="s">
        <v>25</v>
      </c>
      <c r="L29" s="74">
        <v>5000</v>
      </c>
      <c r="M29" s="74" t="s">
        <v>17</v>
      </c>
      <c r="N29" s="73"/>
      <c r="O29" s="77"/>
    </row>
    <row r="30" spans="1:15" ht="15.75" customHeight="1" x14ac:dyDescent="0.25">
      <c r="A30" s="347"/>
      <c r="B30" s="22"/>
      <c r="C30" s="66"/>
      <c r="D30" s="66"/>
      <c r="E30" s="22"/>
      <c r="F30" s="23"/>
      <c r="G30" s="23"/>
      <c r="H30" s="78"/>
      <c r="I30" s="24"/>
      <c r="J30" s="80"/>
      <c r="K30" s="81"/>
      <c r="L30" s="74">
        <f>L29</f>
        <v>5000</v>
      </c>
      <c r="M30" s="24"/>
      <c r="N30" s="22"/>
      <c r="O30" s="25"/>
    </row>
    <row r="31" spans="1:15" ht="75" customHeight="1" x14ac:dyDescent="0.25">
      <c r="A31" s="347"/>
      <c r="B31" s="316" t="s">
        <v>322</v>
      </c>
      <c r="C31" s="70"/>
      <c r="D31" s="70"/>
      <c r="E31" s="91" t="s">
        <v>19</v>
      </c>
      <c r="F31" s="91"/>
      <c r="G31" s="91"/>
      <c r="H31" s="13" t="s">
        <v>17</v>
      </c>
      <c r="I31" s="13" t="s">
        <v>20</v>
      </c>
      <c r="J31" s="14" t="s">
        <v>323</v>
      </c>
      <c r="K31" s="15" t="s">
        <v>325</v>
      </c>
      <c r="L31" s="268">
        <v>7950.88</v>
      </c>
      <c r="M31" s="13" t="s">
        <v>17</v>
      </c>
      <c r="N31" s="73"/>
      <c r="O31" s="77"/>
    </row>
    <row r="32" spans="1:15" ht="28.5" customHeight="1" x14ac:dyDescent="0.25">
      <c r="A32" s="347"/>
      <c r="B32" s="290" t="s">
        <v>18</v>
      </c>
      <c r="C32" s="291"/>
      <c r="D32" s="291"/>
      <c r="E32" s="292"/>
      <c r="F32" s="292"/>
      <c r="G32" s="292"/>
      <c r="H32" s="293"/>
      <c r="I32" s="293"/>
      <c r="J32" s="294"/>
      <c r="K32" s="295"/>
      <c r="L32" s="383">
        <f>L31</f>
        <v>7950.88</v>
      </c>
      <c r="M32" s="296"/>
      <c r="N32" s="297"/>
      <c r="O32" s="77"/>
    </row>
    <row r="33" spans="1:17" ht="88.5" customHeight="1" x14ac:dyDescent="0.25">
      <c r="A33" s="347"/>
      <c r="B33" s="283" t="s">
        <v>314</v>
      </c>
      <c r="C33" s="70"/>
      <c r="D33" s="70"/>
      <c r="E33" s="287"/>
      <c r="F33" s="287"/>
      <c r="G33" s="287"/>
      <c r="H33" s="153"/>
      <c r="I33" s="153"/>
      <c r="J33" s="14" t="s">
        <v>132</v>
      </c>
      <c r="K33" s="15" t="s">
        <v>315</v>
      </c>
      <c r="L33" s="268">
        <v>800</v>
      </c>
      <c r="M33" s="13"/>
      <c r="N33" s="73"/>
      <c r="O33" s="77"/>
    </row>
    <row r="34" spans="1:17" ht="15.75" x14ac:dyDescent="0.25">
      <c r="A34" s="348"/>
      <c r="B34" s="57" t="s">
        <v>18</v>
      </c>
      <c r="C34" s="66"/>
      <c r="D34" s="66"/>
      <c r="E34" s="66"/>
      <c r="F34" s="67"/>
      <c r="G34" s="67"/>
      <c r="H34" s="78"/>
      <c r="I34" s="68"/>
      <c r="J34" s="80"/>
      <c r="K34" s="81"/>
      <c r="L34" s="74">
        <f>L33</f>
        <v>800</v>
      </c>
      <c r="M34" s="24"/>
      <c r="N34" s="22"/>
      <c r="O34" s="25"/>
    </row>
    <row r="35" spans="1:17" ht="60.75" customHeight="1" x14ac:dyDescent="0.25">
      <c r="A35" s="346" t="s">
        <v>27</v>
      </c>
      <c r="B35" s="51" t="s">
        <v>300</v>
      </c>
      <c r="C35" s="85"/>
      <c r="D35" s="265"/>
      <c r="E35" s="48" t="s">
        <v>28</v>
      </c>
      <c r="F35" s="48"/>
      <c r="G35" s="48"/>
      <c r="H35" s="94" t="s">
        <v>17</v>
      </c>
      <c r="I35" s="94" t="s">
        <v>17</v>
      </c>
      <c r="J35" s="14" t="s">
        <v>146</v>
      </c>
      <c r="K35" s="15" t="s">
        <v>147</v>
      </c>
      <c r="L35" s="268">
        <v>1000</v>
      </c>
      <c r="M35" s="13" t="s">
        <v>17</v>
      </c>
      <c r="N35" s="73"/>
      <c r="O35" s="77"/>
    </row>
    <row r="36" spans="1:17" ht="21.75" customHeight="1" x14ac:dyDescent="0.25">
      <c r="A36" s="347"/>
      <c r="B36" s="261" t="s">
        <v>18</v>
      </c>
      <c r="C36" s="252"/>
      <c r="D36" s="253"/>
      <c r="E36" s="254"/>
      <c r="F36" s="254"/>
      <c r="G36" s="254"/>
      <c r="H36" s="255"/>
      <c r="I36" s="255"/>
      <c r="J36" s="256"/>
      <c r="K36" s="257"/>
      <c r="L36" s="289">
        <f>L35</f>
        <v>1000</v>
      </c>
      <c r="M36" s="258"/>
      <c r="N36" s="259"/>
      <c r="O36" s="260"/>
    </row>
    <row r="37" spans="1:17" ht="72.75" customHeight="1" x14ac:dyDescent="0.25">
      <c r="A37" s="347"/>
      <c r="B37" s="51" t="s">
        <v>299</v>
      </c>
      <c r="C37" s="85"/>
      <c r="D37" s="82"/>
      <c r="E37" s="48" t="s">
        <v>28</v>
      </c>
      <c r="F37" s="48"/>
      <c r="G37" s="48"/>
      <c r="H37" s="94" t="s">
        <v>17</v>
      </c>
      <c r="I37" s="94" t="s">
        <v>17</v>
      </c>
      <c r="J37" s="14" t="s">
        <v>313</v>
      </c>
      <c r="K37" s="15" t="s">
        <v>303</v>
      </c>
      <c r="L37" s="268">
        <v>3000</v>
      </c>
      <c r="M37" s="13" t="s">
        <v>17</v>
      </c>
      <c r="N37" s="73"/>
      <c r="O37" s="77"/>
    </row>
    <row r="38" spans="1:17" ht="15.75" x14ac:dyDescent="0.25">
      <c r="A38" s="347"/>
      <c r="B38" s="57" t="s">
        <v>18</v>
      </c>
      <c r="C38" s="66"/>
      <c r="D38" s="66"/>
      <c r="E38" s="66"/>
      <c r="F38" s="67"/>
      <c r="G38" s="67"/>
      <c r="H38" s="78"/>
      <c r="I38" s="68"/>
      <c r="J38" s="80"/>
      <c r="K38" s="81"/>
      <c r="L38" s="74">
        <f>SUM(L37)</f>
        <v>3000</v>
      </c>
      <c r="M38" s="24"/>
      <c r="N38" s="22"/>
      <c r="O38" s="25"/>
    </row>
    <row r="39" spans="1:17" ht="60" customHeight="1" x14ac:dyDescent="0.25">
      <c r="A39" s="347"/>
      <c r="B39" s="40" t="s">
        <v>133</v>
      </c>
      <c r="C39" s="40"/>
      <c r="D39" s="39"/>
      <c r="E39" s="41" t="s">
        <v>28</v>
      </c>
      <c r="F39" s="41"/>
      <c r="G39" s="41"/>
      <c r="H39" s="38" t="s">
        <v>17</v>
      </c>
      <c r="I39" s="38" t="s">
        <v>17</v>
      </c>
      <c r="J39" s="14" t="s">
        <v>29</v>
      </c>
      <c r="K39" s="15" t="s">
        <v>30</v>
      </c>
      <c r="L39" s="268">
        <v>72500</v>
      </c>
      <c r="M39" s="13" t="s">
        <v>17</v>
      </c>
      <c r="N39" s="15"/>
      <c r="O39" s="27"/>
      <c r="P39" s="49"/>
      <c r="Q39" s="50"/>
    </row>
    <row r="40" spans="1:17" ht="15.75" x14ac:dyDescent="0.25">
      <c r="A40" s="347"/>
      <c r="B40" s="57" t="s">
        <v>18</v>
      </c>
      <c r="C40" s="58"/>
      <c r="D40" s="59"/>
      <c r="E40" s="60"/>
      <c r="F40" s="60"/>
      <c r="G40" s="60"/>
      <c r="H40" s="61"/>
      <c r="I40" s="61"/>
      <c r="J40" s="62"/>
      <c r="K40" s="63"/>
      <c r="L40" s="289">
        <f>L39</f>
        <v>72500</v>
      </c>
      <c r="M40" s="64"/>
      <c r="N40" s="63"/>
      <c r="O40" s="65"/>
      <c r="P40" s="49"/>
      <c r="Q40" s="50"/>
    </row>
    <row r="41" spans="1:17" ht="60" x14ac:dyDescent="0.25">
      <c r="A41" s="347"/>
      <c r="B41" s="47" t="s">
        <v>148</v>
      </c>
      <c r="C41" s="47"/>
      <c r="D41" s="45"/>
      <c r="E41" s="48" t="s">
        <v>28</v>
      </c>
      <c r="F41" s="48"/>
      <c r="G41" s="48" t="s">
        <v>20</v>
      </c>
      <c r="H41" s="46" t="s">
        <v>20</v>
      </c>
      <c r="I41" s="46"/>
      <c r="J41" s="14" t="s">
        <v>29</v>
      </c>
      <c r="K41" s="15" t="s">
        <v>30</v>
      </c>
      <c r="L41" s="268">
        <v>50000</v>
      </c>
      <c r="M41" s="13" t="s">
        <v>17</v>
      </c>
      <c r="N41" s="15"/>
      <c r="O41" s="27"/>
      <c r="P41" s="49"/>
      <c r="Q41" s="50"/>
    </row>
    <row r="42" spans="1:17" ht="15.75" x14ac:dyDescent="0.25">
      <c r="A42" s="347"/>
      <c r="B42" s="57" t="s">
        <v>18</v>
      </c>
      <c r="C42" s="58"/>
      <c r="D42" s="59"/>
      <c r="E42" s="60"/>
      <c r="F42" s="60"/>
      <c r="G42" s="60"/>
      <c r="H42" s="61"/>
      <c r="I42" s="61"/>
      <c r="J42" s="62"/>
      <c r="K42" s="63"/>
      <c r="L42" s="289">
        <f>L41</f>
        <v>50000</v>
      </c>
      <c r="M42" s="64"/>
      <c r="N42" s="63"/>
      <c r="O42" s="65"/>
      <c r="P42" s="49"/>
      <c r="Q42" s="50"/>
    </row>
    <row r="43" spans="1:17" ht="45" x14ac:dyDescent="0.25">
      <c r="A43" s="347"/>
      <c r="B43" s="47" t="s">
        <v>134</v>
      </c>
      <c r="C43" s="47"/>
      <c r="D43" s="45"/>
      <c r="E43" s="48" t="s">
        <v>28</v>
      </c>
      <c r="F43" s="48"/>
      <c r="G43" s="48"/>
      <c r="H43" s="46"/>
      <c r="I43" s="46"/>
      <c r="J43" s="14" t="s">
        <v>297</v>
      </c>
      <c r="K43" s="15" t="s">
        <v>298</v>
      </c>
      <c r="L43" s="268">
        <v>18000</v>
      </c>
      <c r="M43" s="13" t="s">
        <v>17</v>
      </c>
      <c r="N43" s="15"/>
      <c r="O43" s="27"/>
      <c r="P43" s="49"/>
      <c r="Q43" s="50"/>
    </row>
    <row r="44" spans="1:17" ht="15.75" x14ac:dyDescent="0.25">
      <c r="A44" s="347"/>
      <c r="B44" s="57" t="s">
        <v>18</v>
      </c>
      <c r="C44" s="58"/>
      <c r="D44" s="59"/>
      <c r="E44" s="60"/>
      <c r="F44" s="60"/>
      <c r="G44" s="60"/>
      <c r="H44" s="61"/>
      <c r="I44" s="61"/>
      <c r="J44" s="62"/>
      <c r="K44" s="63"/>
      <c r="L44" s="289">
        <f>L43</f>
        <v>18000</v>
      </c>
      <c r="M44" s="64"/>
      <c r="N44" s="63"/>
      <c r="O44" s="65"/>
      <c r="P44" s="49"/>
      <c r="Q44" s="50"/>
    </row>
    <row r="45" spans="1:17" ht="57.75" customHeight="1" x14ac:dyDescent="0.25">
      <c r="A45" s="347"/>
      <c r="B45" s="151" t="s">
        <v>306</v>
      </c>
      <c r="C45" s="151"/>
      <c r="D45" s="152"/>
      <c r="E45" s="48"/>
      <c r="F45" s="48"/>
      <c r="G45" s="48"/>
      <c r="H45" s="153"/>
      <c r="I45" s="153"/>
      <c r="J45" s="14" t="s">
        <v>29</v>
      </c>
      <c r="K45" s="15" t="s">
        <v>30</v>
      </c>
      <c r="L45" s="268">
        <v>30000</v>
      </c>
      <c r="M45" s="13"/>
      <c r="N45" s="15"/>
      <c r="O45" s="27"/>
      <c r="P45" s="49"/>
      <c r="Q45" s="50"/>
    </row>
    <row r="46" spans="1:17" ht="57.75" customHeight="1" x14ac:dyDescent="0.25">
      <c r="A46" s="347"/>
      <c r="B46" s="57" t="s">
        <v>18</v>
      </c>
      <c r="C46" s="58"/>
      <c r="D46" s="59"/>
      <c r="E46" s="60"/>
      <c r="F46" s="60"/>
      <c r="G46" s="60"/>
      <c r="H46" s="61"/>
      <c r="I46" s="61"/>
      <c r="J46" s="62"/>
      <c r="K46" s="63"/>
      <c r="L46" s="289">
        <f>L45</f>
        <v>30000</v>
      </c>
      <c r="M46" s="64"/>
      <c r="N46" s="63"/>
      <c r="O46" s="65"/>
      <c r="P46" s="49"/>
      <c r="Q46" s="50"/>
    </row>
    <row r="47" spans="1:17" ht="57.75" customHeight="1" x14ac:dyDescent="0.25">
      <c r="A47" s="284"/>
      <c r="B47" s="270" t="s">
        <v>312</v>
      </c>
      <c r="C47" s="264"/>
      <c r="D47" s="265"/>
      <c r="E47" s="266"/>
      <c r="F47" s="266"/>
      <c r="G47" s="266"/>
      <c r="H47" s="267"/>
      <c r="I47" s="267"/>
      <c r="J47" s="231" t="s">
        <v>29</v>
      </c>
      <c r="K47" s="232" t="s">
        <v>30</v>
      </c>
      <c r="L47" s="289">
        <v>7828.09</v>
      </c>
      <c r="M47" s="268"/>
      <c r="N47" s="232"/>
      <c r="O47" s="269"/>
      <c r="P47" s="49"/>
      <c r="Q47" s="50"/>
    </row>
    <row r="48" spans="1:17" ht="57.75" customHeight="1" x14ac:dyDescent="0.25">
      <c r="A48" s="284"/>
      <c r="B48" s="57" t="s">
        <v>18</v>
      </c>
      <c r="C48" s="58"/>
      <c r="D48" s="59"/>
      <c r="E48" s="60"/>
      <c r="F48" s="60"/>
      <c r="G48" s="60"/>
      <c r="H48" s="61"/>
      <c r="I48" s="61"/>
      <c r="J48" s="62"/>
      <c r="K48" s="63"/>
      <c r="L48" s="289">
        <f>L47</f>
        <v>7828.09</v>
      </c>
      <c r="M48" s="64"/>
      <c r="N48" s="63"/>
      <c r="O48" s="263"/>
      <c r="P48" s="49"/>
      <c r="Q48" s="50"/>
    </row>
    <row r="49" spans="1:17" ht="57.75" customHeight="1" x14ac:dyDescent="0.25">
      <c r="A49" s="262"/>
      <c r="B49" s="270" t="s">
        <v>311</v>
      </c>
      <c r="C49" s="264"/>
      <c r="D49" s="265"/>
      <c r="E49" s="266"/>
      <c r="F49" s="266"/>
      <c r="G49" s="266"/>
      <c r="H49" s="267"/>
      <c r="I49" s="267"/>
      <c r="J49" s="14" t="s">
        <v>29</v>
      </c>
      <c r="K49" s="15" t="s">
        <v>30</v>
      </c>
      <c r="L49" s="268">
        <v>7828.11</v>
      </c>
      <c r="M49" s="268"/>
      <c r="N49" s="232"/>
      <c r="O49" s="269"/>
      <c r="P49" s="49"/>
      <c r="Q49" s="50"/>
    </row>
    <row r="50" spans="1:17" ht="57.75" customHeight="1" x14ac:dyDescent="0.25">
      <c r="A50" s="262"/>
      <c r="B50" s="57" t="s">
        <v>18</v>
      </c>
      <c r="C50" s="58"/>
      <c r="D50" s="59"/>
      <c r="E50" s="60"/>
      <c r="F50" s="60"/>
      <c r="G50" s="60"/>
      <c r="H50" s="61"/>
      <c r="I50" s="61"/>
      <c r="J50" s="62"/>
      <c r="K50" s="63"/>
      <c r="L50" s="289">
        <f>L49</f>
        <v>7828.11</v>
      </c>
      <c r="M50" s="64"/>
      <c r="N50" s="63"/>
      <c r="O50" s="263"/>
      <c r="P50" s="49"/>
      <c r="Q50" s="50"/>
    </row>
    <row r="51" spans="1:17" ht="57.75" customHeight="1" x14ac:dyDescent="0.25">
      <c r="A51" s="349" t="s">
        <v>135</v>
      </c>
      <c r="B51" s="51" t="s">
        <v>139</v>
      </c>
      <c r="C51" s="51"/>
      <c r="D51" s="51"/>
      <c r="E51" s="51"/>
      <c r="F51" s="52" t="s">
        <v>17</v>
      </c>
      <c r="G51" s="52" t="s">
        <v>17</v>
      </c>
      <c r="H51" s="53" t="s">
        <v>17</v>
      </c>
      <c r="I51" s="53" t="s">
        <v>17</v>
      </c>
      <c r="J51" s="14" t="s">
        <v>77</v>
      </c>
      <c r="K51" s="15" t="s">
        <v>78</v>
      </c>
      <c r="L51" s="268">
        <v>6048</v>
      </c>
      <c r="M51" s="13" t="s">
        <v>17</v>
      </c>
      <c r="N51" s="15"/>
      <c r="O51" s="350"/>
    </row>
    <row r="52" spans="1:17" ht="72.75" customHeight="1" x14ac:dyDescent="0.25">
      <c r="A52" s="349"/>
      <c r="B52" s="54" t="s">
        <v>140</v>
      </c>
      <c r="C52" s="54"/>
      <c r="D52" s="54"/>
      <c r="E52" s="54"/>
      <c r="F52" s="55" t="s">
        <v>20</v>
      </c>
      <c r="G52" s="55" t="s">
        <v>20</v>
      </c>
      <c r="H52" s="56"/>
      <c r="I52" s="56"/>
      <c r="J52" s="14" t="s">
        <v>57</v>
      </c>
      <c r="K52" s="15" t="s">
        <v>58</v>
      </c>
      <c r="L52" s="268">
        <v>8234.0300000000007</v>
      </c>
      <c r="M52" s="13" t="s">
        <v>17</v>
      </c>
      <c r="N52" s="15"/>
      <c r="O52" s="350"/>
    </row>
    <row r="53" spans="1:17" ht="58.5" customHeight="1" x14ac:dyDescent="0.25">
      <c r="A53" s="349"/>
      <c r="B53" s="54" t="s">
        <v>142</v>
      </c>
      <c r="C53" s="54"/>
      <c r="D53" s="54"/>
      <c r="E53" s="54"/>
      <c r="F53" s="55" t="s">
        <v>20</v>
      </c>
      <c r="G53" s="55" t="s">
        <v>20</v>
      </c>
      <c r="H53" s="56"/>
      <c r="I53" s="56"/>
      <c r="J53" s="14" t="s">
        <v>59</v>
      </c>
      <c r="K53" s="15" t="s">
        <v>60</v>
      </c>
      <c r="L53" s="268">
        <v>800</v>
      </c>
      <c r="M53" s="13" t="s">
        <v>17</v>
      </c>
      <c r="N53" s="15"/>
      <c r="O53" s="350"/>
    </row>
    <row r="54" spans="1:17" ht="38.25" customHeight="1" x14ac:dyDescent="0.25">
      <c r="A54" s="349"/>
      <c r="B54" s="54" t="s">
        <v>138</v>
      </c>
      <c r="C54" s="54"/>
      <c r="D54" s="54"/>
      <c r="E54" s="54"/>
      <c r="F54" s="55" t="s">
        <v>20</v>
      </c>
      <c r="G54" s="55" t="s">
        <v>20</v>
      </c>
      <c r="H54" s="56"/>
      <c r="I54" s="56" t="s">
        <v>321</v>
      </c>
      <c r="J54" s="14" t="s">
        <v>81</v>
      </c>
      <c r="K54" s="15" t="s">
        <v>82</v>
      </c>
      <c r="L54" s="321">
        <v>20000</v>
      </c>
      <c r="M54" s="13"/>
      <c r="N54" s="15"/>
      <c r="O54" s="350"/>
    </row>
    <row r="55" spans="1:17" ht="103.5" customHeight="1" x14ac:dyDescent="0.25">
      <c r="A55" s="349"/>
      <c r="B55" s="54" t="s">
        <v>145</v>
      </c>
      <c r="C55" s="54"/>
      <c r="D55" s="54"/>
      <c r="E55" s="54"/>
      <c r="F55" s="55" t="s">
        <v>17</v>
      </c>
      <c r="G55" s="55" t="s">
        <v>17</v>
      </c>
      <c r="H55" s="56" t="s">
        <v>17</v>
      </c>
      <c r="I55" s="56" t="s">
        <v>17</v>
      </c>
      <c r="J55" s="14" t="s">
        <v>32</v>
      </c>
      <c r="K55" s="15" t="s">
        <v>144</v>
      </c>
      <c r="L55" s="268">
        <v>2865.97</v>
      </c>
      <c r="M55" s="13" t="s">
        <v>17</v>
      </c>
      <c r="N55" s="15"/>
      <c r="O55" s="350"/>
    </row>
    <row r="56" spans="1:17" ht="120" customHeight="1" x14ac:dyDescent="0.25">
      <c r="A56" s="349"/>
      <c r="B56" s="54" t="s">
        <v>141</v>
      </c>
      <c r="C56" s="54"/>
      <c r="D56" s="54"/>
      <c r="E56" s="54"/>
      <c r="F56" s="55" t="s">
        <v>17</v>
      </c>
      <c r="G56" s="55" t="s">
        <v>17</v>
      </c>
      <c r="H56" s="56"/>
      <c r="I56" s="56"/>
      <c r="J56" s="14" t="s">
        <v>136</v>
      </c>
      <c r="K56" s="15" t="s">
        <v>137</v>
      </c>
      <c r="L56" s="321">
        <v>7000</v>
      </c>
      <c r="M56" s="13" t="s">
        <v>17</v>
      </c>
      <c r="N56" s="15"/>
      <c r="O56" s="350"/>
    </row>
    <row r="57" spans="1:17" ht="45" x14ac:dyDescent="0.25">
      <c r="A57" s="349"/>
      <c r="B57" s="54" t="s">
        <v>143</v>
      </c>
      <c r="C57" s="54"/>
      <c r="D57" s="54"/>
      <c r="E57" s="54"/>
      <c r="F57" s="55" t="s">
        <v>17</v>
      </c>
      <c r="G57" s="55" t="s">
        <v>17</v>
      </c>
      <c r="H57" s="56" t="s">
        <v>17</v>
      </c>
      <c r="I57" s="56" t="s">
        <v>17</v>
      </c>
      <c r="J57" s="14" t="s">
        <v>33</v>
      </c>
      <c r="K57" s="15" t="s">
        <v>34</v>
      </c>
      <c r="L57" s="268">
        <v>7482.45</v>
      </c>
      <c r="M57" s="13" t="s">
        <v>20</v>
      </c>
      <c r="N57" s="15"/>
      <c r="O57" s="350"/>
    </row>
    <row r="58" spans="1:17" ht="15.75" x14ac:dyDescent="0.25">
      <c r="A58" s="349"/>
      <c r="B58" s="54"/>
      <c r="C58" s="54"/>
      <c r="D58" s="54"/>
      <c r="E58" s="54"/>
      <c r="F58" s="55"/>
      <c r="G58" s="55"/>
      <c r="H58" s="56"/>
      <c r="I58" s="56"/>
      <c r="J58" s="14" t="s">
        <v>329</v>
      </c>
      <c r="K58" s="15" t="s">
        <v>324</v>
      </c>
      <c r="L58" s="321">
        <v>10509.32</v>
      </c>
      <c r="M58" s="13"/>
      <c r="N58" s="15"/>
      <c r="O58" s="304"/>
    </row>
    <row r="59" spans="1:17" ht="15.75" x14ac:dyDescent="0.25">
      <c r="A59" s="349"/>
      <c r="B59" s="22" t="s">
        <v>18</v>
      </c>
      <c r="C59" s="22"/>
      <c r="D59" s="22"/>
      <c r="E59" s="22"/>
      <c r="F59" s="23"/>
      <c r="G59" s="23"/>
      <c r="H59" s="24"/>
      <c r="I59" s="24"/>
      <c r="J59" s="22"/>
      <c r="K59" s="22"/>
      <c r="L59" s="24">
        <f>SUM(L51:L58)</f>
        <v>62939.77</v>
      </c>
      <c r="M59" s="24"/>
      <c r="N59" s="22"/>
      <c r="O59" s="25"/>
    </row>
    <row r="60" spans="1:17" ht="15" customHeight="1" x14ac:dyDescent="0.25">
      <c r="A60" s="345" t="s">
        <v>44</v>
      </c>
      <c r="B60" s="354" t="s">
        <v>45</v>
      </c>
      <c r="C60" s="355" t="s">
        <v>54</v>
      </c>
      <c r="D60" s="355" t="s">
        <v>54</v>
      </c>
      <c r="E60" s="356" t="s">
        <v>46</v>
      </c>
      <c r="F60" s="355" t="s">
        <v>20</v>
      </c>
      <c r="G60" s="355" t="s">
        <v>20</v>
      </c>
      <c r="H60" s="360" t="s">
        <v>20</v>
      </c>
      <c r="I60" s="360" t="s">
        <v>20</v>
      </c>
      <c r="J60" s="42">
        <v>510105</v>
      </c>
      <c r="K60" s="43" t="s">
        <v>36</v>
      </c>
      <c r="L60" s="314">
        <v>46610.400000000001</v>
      </c>
      <c r="M60" s="355" t="s">
        <v>20</v>
      </c>
      <c r="N60" s="351"/>
      <c r="O60" s="352" t="s">
        <v>75</v>
      </c>
      <c r="P60" s="44"/>
    </row>
    <row r="61" spans="1:17" x14ac:dyDescent="0.25">
      <c r="A61" s="345"/>
      <c r="B61" s="354"/>
      <c r="C61" s="355"/>
      <c r="D61" s="355"/>
      <c r="E61" s="357"/>
      <c r="F61" s="358"/>
      <c r="G61" s="358"/>
      <c r="H61" s="360"/>
      <c r="I61" s="360"/>
      <c r="J61" s="42">
        <v>510203</v>
      </c>
      <c r="K61" s="43" t="s">
        <v>37</v>
      </c>
      <c r="L61" s="314">
        <v>3884.2</v>
      </c>
      <c r="M61" s="358"/>
      <c r="N61" s="351"/>
      <c r="O61" s="353"/>
      <c r="P61" s="44"/>
    </row>
    <row r="62" spans="1:17" x14ac:dyDescent="0.25">
      <c r="A62" s="345"/>
      <c r="B62" s="354"/>
      <c r="C62" s="355"/>
      <c r="D62" s="355"/>
      <c r="E62" s="357"/>
      <c r="F62" s="358"/>
      <c r="G62" s="358"/>
      <c r="H62" s="360"/>
      <c r="I62" s="360"/>
      <c r="J62" s="42">
        <v>510204</v>
      </c>
      <c r="K62" s="43" t="s">
        <v>38</v>
      </c>
      <c r="L62" s="314">
        <v>2071.12</v>
      </c>
      <c r="M62" s="358"/>
      <c r="N62" s="351"/>
      <c r="O62" s="353"/>
      <c r="P62" s="44"/>
    </row>
    <row r="63" spans="1:17" x14ac:dyDescent="0.25">
      <c r="A63" s="345"/>
      <c r="B63" s="354"/>
      <c r="C63" s="355"/>
      <c r="D63" s="355"/>
      <c r="E63" s="357"/>
      <c r="F63" s="358"/>
      <c r="G63" s="358"/>
      <c r="H63" s="360"/>
      <c r="I63" s="360"/>
      <c r="J63" s="42">
        <v>510601</v>
      </c>
      <c r="K63" s="43" t="s">
        <v>39</v>
      </c>
      <c r="L63" s="314">
        <v>5051.6099999999997</v>
      </c>
      <c r="M63" s="358"/>
      <c r="N63" s="351"/>
      <c r="O63" s="353"/>
      <c r="P63" s="44"/>
    </row>
    <row r="64" spans="1:17" x14ac:dyDescent="0.25">
      <c r="A64" s="345"/>
      <c r="B64" s="354"/>
      <c r="C64" s="355"/>
      <c r="D64" s="355"/>
      <c r="E64" s="357"/>
      <c r="F64" s="358"/>
      <c r="G64" s="358"/>
      <c r="H64" s="360"/>
      <c r="I64" s="360"/>
      <c r="J64" s="42">
        <v>510602</v>
      </c>
      <c r="K64" s="43" t="s">
        <v>40</v>
      </c>
      <c r="L64" s="314">
        <v>2773</v>
      </c>
      <c r="M64" s="358"/>
      <c r="N64" s="351"/>
      <c r="O64" s="353"/>
      <c r="P64" s="44"/>
    </row>
    <row r="65" spans="1:16" ht="30" x14ac:dyDescent="0.25">
      <c r="A65" s="345"/>
      <c r="B65" s="354"/>
      <c r="C65" s="355"/>
      <c r="D65" s="355"/>
      <c r="E65" s="357"/>
      <c r="F65" s="358"/>
      <c r="G65" s="358"/>
      <c r="H65" s="360"/>
      <c r="I65" s="360"/>
      <c r="J65" s="42">
        <v>510707</v>
      </c>
      <c r="K65" s="43" t="s">
        <v>41</v>
      </c>
      <c r="L65" s="314">
        <v>2151.1999999999998</v>
      </c>
      <c r="M65" s="358"/>
      <c r="N65" s="351"/>
      <c r="O65" s="353"/>
      <c r="P65" s="44"/>
    </row>
    <row r="66" spans="1:16" x14ac:dyDescent="0.25">
      <c r="A66" s="345"/>
      <c r="B66" s="354"/>
      <c r="C66" s="355"/>
      <c r="D66" s="355"/>
      <c r="E66" s="357"/>
      <c r="F66" s="358"/>
      <c r="G66" s="358"/>
      <c r="H66" s="360"/>
      <c r="I66" s="360"/>
      <c r="J66" s="42">
        <v>530104</v>
      </c>
      <c r="K66" s="43" t="s">
        <v>204</v>
      </c>
      <c r="L66" s="314">
        <v>1650</v>
      </c>
      <c r="M66" s="358"/>
      <c r="N66" s="351"/>
      <c r="O66" s="353"/>
      <c r="P66" s="44"/>
    </row>
    <row r="67" spans="1:16" x14ac:dyDescent="0.25">
      <c r="A67" s="345"/>
      <c r="B67" s="354"/>
      <c r="C67" s="355"/>
      <c r="D67" s="355"/>
      <c r="E67" s="357"/>
      <c r="F67" s="358"/>
      <c r="G67" s="358"/>
      <c r="H67" s="360"/>
      <c r="I67" s="360"/>
      <c r="J67" s="42">
        <v>530105</v>
      </c>
      <c r="K67" s="43" t="s">
        <v>42</v>
      </c>
      <c r="L67" s="314">
        <v>450</v>
      </c>
      <c r="M67" s="358"/>
      <c r="N67" s="351"/>
      <c r="O67" s="353"/>
      <c r="P67" s="44"/>
    </row>
    <row r="68" spans="1:16" ht="30" x14ac:dyDescent="0.25">
      <c r="A68" s="345"/>
      <c r="B68" s="354"/>
      <c r="C68" s="355"/>
      <c r="D68" s="355"/>
      <c r="E68" s="357"/>
      <c r="F68" s="358"/>
      <c r="G68" s="358"/>
      <c r="H68" s="360"/>
      <c r="I68" s="360"/>
      <c r="J68" s="42">
        <v>530702</v>
      </c>
      <c r="K68" s="43" t="s">
        <v>62</v>
      </c>
      <c r="L68" s="314">
        <v>1000</v>
      </c>
      <c r="M68" s="358"/>
      <c r="N68" s="351"/>
      <c r="O68" s="353"/>
      <c r="P68" s="44"/>
    </row>
    <row r="69" spans="1:16" x14ac:dyDescent="0.25">
      <c r="A69" s="345"/>
      <c r="B69" s="354"/>
      <c r="C69" s="355"/>
      <c r="D69" s="355"/>
      <c r="E69" s="357"/>
      <c r="F69" s="358"/>
      <c r="G69" s="358"/>
      <c r="H69" s="360"/>
      <c r="I69" s="360"/>
      <c r="J69" s="42">
        <v>530804</v>
      </c>
      <c r="K69" s="43" t="s">
        <v>21</v>
      </c>
      <c r="L69" s="314">
        <v>200</v>
      </c>
      <c r="M69" s="358"/>
      <c r="N69" s="351"/>
      <c r="O69" s="353"/>
      <c r="P69" s="44"/>
    </row>
    <row r="70" spans="1:16" x14ac:dyDescent="0.25">
      <c r="A70" s="345"/>
      <c r="B70" s="354"/>
      <c r="C70" s="355"/>
      <c r="D70" s="355"/>
      <c r="E70" s="357"/>
      <c r="F70" s="358"/>
      <c r="G70" s="358"/>
      <c r="H70" s="360"/>
      <c r="I70" s="360"/>
      <c r="J70" s="42">
        <v>530805</v>
      </c>
      <c r="K70" s="43" t="s">
        <v>305</v>
      </c>
      <c r="L70" s="314">
        <v>160</v>
      </c>
      <c r="M70" s="358"/>
      <c r="N70" s="351"/>
      <c r="O70" s="353"/>
      <c r="P70" s="44"/>
    </row>
    <row r="71" spans="1:16" ht="45" x14ac:dyDescent="0.25">
      <c r="A71" s="345"/>
      <c r="B71" s="354"/>
      <c r="C71" s="355"/>
      <c r="D71" s="355"/>
      <c r="E71" s="357"/>
      <c r="F71" s="358"/>
      <c r="G71" s="358"/>
      <c r="H71" s="360"/>
      <c r="I71" s="360"/>
      <c r="J71" s="42">
        <v>530807</v>
      </c>
      <c r="K71" s="43" t="s">
        <v>63</v>
      </c>
      <c r="L71" s="314">
        <v>180</v>
      </c>
      <c r="M71" s="358"/>
      <c r="N71" s="351"/>
      <c r="O71" s="353"/>
      <c r="P71" s="44"/>
    </row>
    <row r="72" spans="1:16" x14ac:dyDescent="0.25">
      <c r="A72" s="345"/>
      <c r="B72" s="354"/>
      <c r="C72" s="355"/>
      <c r="D72" s="355"/>
      <c r="E72" s="357"/>
      <c r="F72" s="358"/>
      <c r="G72" s="358"/>
      <c r="H72" s="360"/>
      <c r="I72" s="360"/>
      <c r="J72" s="42">
        <v>570201</v>
      </c>
      <c r="K72" s="43" t="s">
        <v>43</v>
      </c>
      <c r="L72" s="314">
        <v>520</v>
      </c>
      <c r="M72" s="358"/>
      <c r="N72" s="351"/>
      <c r="O72" s="353"/>
      <c r="P72" s="44"/>
    </row>
    <row r="73" spans="1:16" x14ac:dyDescent="0.25">
      <c r="A73" s="345"/>
      <c r="B73" s="354"/>
      <c r="C73" s="355"/>
      <c r="D73" s="355"/>
      <c r="E73" s="357"/>
      <c r="F73" s="358"/>
      <c r="G73" s="358"/>
      <c r="H73" s="360"/>
      <c r="I73" s="360"/>
      <c r="J73" s="42">
        <v>570203</v>
      </c>
      <c r="K73" s="43" t="s">
        <v>61</v>
      </c>
      <c r="L73" s="314">
        <v>200</v>
      </c>
      <c r="M73" s="358"/>
      <c r="N73" s="351"/>
      <c r="O73" s="353"/>
      <c r="P73" s="44"/>
    </row>
    <row r="74" spans="1:16" ht="30" x14ac:dyDescent="0.25">
      <c r="A74" s="345"/>
      <c r="B74" s="282"/>
      <c r="C74" s="279"/>
      <c r="D74" s="279"/>
      <c r="E74" s="278"/>
      <c r="F74" s="280"/>
      <c r="G74" s="280"/>
      <c r="H74" s="281"/>
      <c r="I74" s="281"/>
      <c r="J74" s="42">
        <v>580101</v>
      </c>
      <c r="K74" s="43" t="s">
        <v>35</v>
      </c>
      <c r="L74" s="314">
        <v>718.5</v>
      </c>
      <c r="M74" s="280"/>
      <c r="N74" s="276"/>
      <c r="O74" s="277"/>
      <c r="P74" s="44"/>
    </row>
    <row r="75" spans="1:16" x14ac:dyDescent="0.25">
      <c r="A75" s="345"/>
      <c r="B75" s="90"/>
      <c r="C75" s="87"/>
      <c r="D75" s="87"/>
      <c r="E75" s="86"/>
      <c r="F75" s="88"/>
      <c r="G75" s="88"/>
      <c r="H75" s="89"/>
      <c r="I75" s="89"/>
      <c r="J75" s="42">
        <v>580406</v>
      </c>
      <c r="K75" s="43" t="s">
        <v>80</v>
      </c>
      <c r="L75" s="314">
        <v>235</v>
      </c>
      <c r="M75" s="88"/>
      <c r="N75" s="83"/>
      <c r="O75" s="84"/>
      <c r="P75" s="44"/>
    </row>
    <row r="76" spans="1:16" ht="15.75" x14ac:dyDescent="0.25">
      <c r="A76" s="345"/>
      <c r="B76" s="22" t="s">
        <v>18</v>
      </c>
      <c r="C76" s="22"/>
      <c r="D76" s="22"/>
      <c r="E76" s="22"/>
      <c r="F76" s="23"/>
      <c r="G76" s="23"/>
      <c r="H76" s="24"/>
      <c r="I76" s="24"/>
      <c r="J76" s="22"/>
      <c r="K76" s="22"/>
      <c r="L76" s="24">
        <f>SUM(L60:L75)</f>
        <v>67855.03</v>
      </c>
      <c r="M76" s="24"/>
      <c r="N76" s="22"/>
      <c r="O76" s="25"/>
    </row>
    <row r="77" spans="1:16" x14ac:dyDescent="0.25">
      <c r="A77" s="359" t="s">
        <v>301</v>
      </c>
      <c r="B77" s="359"/>
      <c r="C77" s="359"/>
      <c r="D77" s="359"/>
      <c r="E77" s="359"/>
      <c r="F77" s="359"/>
      <c r="G77" s="359"/>
      <c r="H77" s="359"/>
      <c r="I77" s="359"/>
      <c r="J77" s="359"/>
      <c r="K77" s="359"/>
      <c r="L77" s="37"/>
      <c r="M77" s="35"/>
      <c r="N77" s="36"/>
      <c r="O77" s="34"/>
    </row>
    <row r="78" spans="1:16" ht="18.75" x14ac:dyDescent="0.3">
      <c r="C78" s="28" t="s">
        <v>55</v>
      </c>
      <c r="H78" s="29" t="s">
        <v>310</v>
      </c>
      <c r="L78" s="382">
        <v>380303.43</v>
      </c>
    </row>
    <row r="79" spans="1:16" x14ac:dyDescent="0.25">
      <c r="O79" s="288"/>
    </row>
    <row r="83" spans="3:14" x14ac:dyDescent="0.25">
      <c r="C83" t="s">
        <v>65</v>
      </c>
      <c r="H83" s="29" t="s">
        <v>79</v>
      </c>
    </row>
    <row r="84" spans="3:14" s="30" customFormat="1" x14ac:dyDescent="0.25">
      <c r="C84" s="30" t="s">
        <v>56</v>
      </c>
      <c r="F84" s="31"/>
      <c r="G84" s="31"/>
      <c r="H84" s="33" t="s">
        <v>66</v>
      </c>
      <c r="I84" s="26"/>
      <c r="J84" s="32"/>
      <c r="K84" s="32"/>
      <c r="L84" s="26"/>
      <c r="M84" s="26"/>
      <c r="N84" s="32"/>
    </row>
  </sheetData>
  <mergeCells count="47">
    <mergeCell ref="P6:T6"/>
    <mergeCell ref="P7:T7"/>
    <mergeCell ref="P8:T8"/>
    <mergeCell ref="P9:T9"/>
    <mergeCell ref="P10:T10"/>
    <mergeCell ref="P11:T11"/>
    <mergeCell ref="F12:I13"/>
    <mergeCell ref="J12:N13"/>
    <mergeCell ref="O12:O14"/>
    <mergeCell ref="E12:E14"/>
    <mergeCell ref="A7:E7"/>
    <mergeCell ref="F7:O7"/>
    <mergeCell ref="O51:O57"/>
    <mergeCell ref="A8:E8"/>
    <mergeCell ref="F8:O8"/>
    <mergeCell ref="A9:E9"/>
    <mergeCell ref="F9:O9"/>
    <mergeCell ref="A10:E10"/>
    <mergeCell ref="F10:O10"/>
    <mergeCell ref="A11:E11"/>
    <mergeCell ref="F11:O11"/>
    <mergeCell ref="A12:A14"/>
    <mergeCell ref="B12:B14"/>
    <mergeCell ref="C12:C14"/>
    <mergeCell ref="A15:A28"/>
    <mergeCell ref="D12:D14"/>
    <mergeCell ref="A77:K77"/>
    <mergeCell ref="A35:A46"/>
    <mergeCell ref="A29:A34"/>
    <mergeCell ref="A51:A59"/>
    <mergeCell ref="C60:C73"/>
    <mergeCell ref="D60:D73"/>
    <mergeCell ref="A60:A76"/>
    <mergeCell ref="B60:B73"/>
    <mergeCell ref="A2:O2"/>
    <mergeCell ref="A5:E5"/>
    <mergeCell ref="F5:O5"/>
    <mergeCell ref="A6:E6"/>
    <mergeCell ref="F6:O6"/>
    <mergeCell ref="N60:N73"/>
    <mergeCell ref="O60:O73"/>
    <mergeCell ref="E60:E73"/>
    <mergeCell ref="F60:F73"/>
    <mergeCell ref="H60:H73"/>
    <mergeCell ref="G60:G73"/>
    <mergeCell ref="I60:I73"/>
    <mergeCell ref="M60:M73"/>
  </mergeCells>
  <pageMargins left="0.11811023622047245" right="0.11811023622047245" top="0.27559055118110237" bottom="0.19685039370078741" header="0.51181102362204722" footer="0.51181102362204722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ASIGNACION DEL ESTADO</vt:lpstr>
      <vt:lpstr>DISTRIBUTIVO DE REMUNERACIONES</vt:lpstr>
      <vt:lpstr>POA (2)</vt:lpstr>
      <vt:lpstr>PRESUPUESTO</vt:lpstr>
      <vt:lpstr>POA AL SUBIR EL PAC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Acer</cp:lastModifiedBy>
  <cp:lastPrinted>2020-01-13T16:38:56Z</cp:lastPrinted>
  <dcterms:created xsi:type="dcterms:W3CDTF">2018-07-18T19:21:23Z</dcterms:created>
  <dcterms:modified xsi:type="dcterms:W3CDTF">2020-05-20T16:40:43Z</dcterms:modified>
</cp:coreProperties>
</file>